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1C2107D8-060F-4911-B23E-E0360BE556CC}" xr6:coauthVersionLast="47" xr6:coauthVersionMax="47" xr10:uidLastSave="{00000000-0000-0000-0000-000000000000}"/>
  <workbookProtection workbookAlgorithmName="SHA-512" workbookHashValue="5Vk3KE7UjRjHahMzQRjZ+UsXqg6wgEgCeUw11SyZnMX6zFBsUl/46j3o0DOMpvnqck2BKlrxX6bgL0VKlfJq/Q==" workbookSaltValue="lE2S7NrQQPQwXMmDvfPYnA==" workbookSpinCount="100000" lockStructure="1"/>
  <bookViews>
    <workbookView xWindow="-103" yWindow="-103" windowWidth="33120" windowHeight="18120" xr2:uid="{00000000-000D-0000-FFFF-FFFF00000000}"/>
  </bookViews>
  <sheets>
    <sheet name="Lainaerän suuruus" sheetId="1" r:id="rId1"/>
    <sheet name="Tasaerälaina" sheetId="3" r:id="rId2"/>
  </sheets>
  <definedNames>
    <definedName name="_xlnm.Print_Area" localSheetId="0">'Lainaerän suuruus'!$B$2:$E$51</definedName>
    <definedName name="_xlnm.Print_Area" localSheetId="1">Tasaerälaina!$B$1:$G$48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3" l="1"/>
  <c r="D21" i="3" s="1"/>
  <c r="D22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E13" i="1" l="1"/>
  <c r="E15" i="1" s="1"/>
  <c r="D13" i="1"/>
  <c r="D15" i="1" s="1"/>
  <c r="C13" i="1"/>
  <c r="C15" i="1" s="1"/>
  <c r="D15" i="3" l="1"/>
  <c r="E19" i="3" s="1"/>
  <c r="C19" i="3"/>
  <c r="B20" i="3"/>
  <c r="B21" i="3" s="1"/>
  <c r="E25" i="1"/>
  <c r="E30" i="1" s="1"/>
  <c r="E31" i="1" s="1"/>
  <c r="E34" i="1" s="1"/>
  <c r="D25" i="1"/>
  <c r="D30" i="1" s="1"/>
  <c r="D31" i="1" s="1"/>
  <c r="D34" i="1" s="1"/>
  <c r="C25" i="1"/>
  <c r="C30" i="1" s="1"/>
  <c r="C31" i="1" s="1"/>
  <c r="C34" i="1" s="1"/>
  <c r="C35" i="1" s="1"/>
  <c r="D36" i="1" l="1"/>
  <c r="E36" i="1"/>
  <c r="E35" i="1"/>
  <c r="D35" i="1"/>
  <c r="F19" i="3"/>
  <c r="E20" i="3"/>
  <c r="C20" i="3"/>
  <c r="E21" i="3"/>
  <c r="B22" i="3"/>
  <c r="E22" i="3" s="1"/>
  <c r="C21" i="3" l="1"/>
  <c r="F21" i="3" s="1"/>
  <c r="F20" i="3"/>
  <c r="G20" i="3" s="1"/>
  <c r="B23" i="3"/>
  <c r="E23" i="3" s="1"/>
  <c r="G19" i="3"/>
  <c r="G21" i="3" l="1"/>
  <c r="C22" i="3"/>
  <c r="F22" i="3" s="1"/>
  <c r="G22" i="3" s="1"/>
  <c r="B24" i="3"/>
  <c r="B25" i="3" s="1"/>
  <c r="C23" i="3" l="1"/>
  <c r="F23" i="3" s="1"/>
  <c r="G23" i="3" s="1"/>
  <c r="E24" i="3"/>
  <c r="B26" i="3"/>
  <c r="E25" i="3"/>
  <c r="C24" i="3" l="1"/>
  <c r="F24" i="3" s="1"/>
  <c r="G24" i="3" s="1"/>
  <c r="E26" i="3"/>
  <c r="B27" i="3"/>
  <c r="C25" i="3" l="1"/>
  <c r="F25" i="3" s="1"/>
  <c r="G25" i="3" s="1"/>
  <c r="E27" i="3"/>
  <c r="B28" i="3"/>
  <c r="C26" i="3" l="1"/>
  <c r="F26" i="3" s="1"/>
  <c r="G26" i="3" s="1"/>
  <c r="B29" i="3"/>
  <c r="E28" i="3"/>
  <c r="C27" i="3" l="1"/>
  <c r="F27" i="3" s="1"/>
  <c r="G27" i="3" s="1"/>
  <c r="B30" i="3"/>
  <c r="E29" i="3"/>
  <c r="C28" i="3" l="1"/>
  <c r="F28" i="3" s="1"/>
  <c r="G28" i="3" s="1"/>
  <c r="B31" i="3"/>
  <c r="E30" i="3"/>
  <c r="C29" i="3" l="1"/>
  <c r="F29" i="3" s="1"/>
  <c r="G29" i="3" s="1"/>
  <c r="B32" i="3"/>
  <c r="E31" i="3"/>
  <c r="C30" i="3" l="1"/>
  <c r="F30" i="3" s="1"/>
  <c r="G30" i="3" s="1"/>
  <c r="E32" i="3"/>
  <c r="B33" i="3"/>
  <c r="E33" i="3" s="1"/>
  <c r="C31" i="3" l="1"/>
  <c r="F31" i="3" s="1"/>
  <c r="G31" i="3" s="1"/>
  <c r="C32" i="3" l="1"/>
  <c r="F32" i="3" s="1"/>
  <c r="G32" i="3" s="1"/>
  <c r="C33" i="3" l="1"/>
  <c r="F33" i="3" s="1"/>
  <c r="G33" i="3" l="1"/>
  <c r="G34" i="3" s="1"/>
  <c r="F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C23" authorId="0" shapeId="0" xr:uid="{00000000-0006-0000-0000-000001000000}">
      <text>
        <r>
          <rPr>
            <sz val="10"/>
            <color indexed="81"/>
            <rFont val="Tahoma"/>
            <family val="2"/>
          </rPr>
          <t>Jos lainaa lyhennetään joka kuukausi on maksueriä vuodessa 12, jos puolivuosittain niin kaksi jne.</t>
        </r>
      </text>
    </comment>
    <comment ref="C26" authorId="0" shapeId="0" xr:uid="{294746DE-F477-401C-B862-88539118E2C6}">
      <text>
        <r>
          <rPr>
            <sz val="10"/>
            <color indexed="81"/>
            <rFont val="Tahoma"/>
            <family val="2"/>
          </rPr>
          <t>Rahoittaja perii lainan käsittelystä erilaisia kuluja, ne voivat olla nimeltään mm. järjestelypalkkio, tilinhoitomaksu tai käsittelymaksu. 
Käsittelykulu esim. 10 €/lyhennyserä.</t>
        </r>
      </text>
    </comment>
    <comment ref="C27" authorId="0" shapeId="0" xr:uid="{B80B7B6D-06F6-44A7-9E9F-CB476C6F0EE7}">
      <text>
        <r>
          <rPr>
            <sz val="10"/>
            <color indexed="81"/>
            <rFont val="Tahoma"/>
            <family val="2"/>
          </rPr>
          <t xml:space="preserve">Pankkilainojen toimitusmaksut (järjestely-/nostopalkkiot) ovat </t>
        </r>
        <r>
          <rPr>
            <b/>
            <sz val="10"/>
            <color indexed="81"/>
            <rFont val="Tahoma"/>
            <family val="2"/>
          </rPr>
          <t>rahoittajasta riippuen 0,5 - 2,5 % lainan määrästä</t>
        </r>
        <r>
          <rPr>
            <sz val="10"/>
            <color indexed="81"/>
            <rFont val="Tahoma"/>
            <family val="2"/>
          </rPr>
          <t>, jolloin esim. 100 000 € lainan toimitusmaksu on 500 - 2500 €.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Ari Järvinen</author>
  </authors>
  <commentList>
    <comment ref="D1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Pisin takaisinmaksuaika on 15 vuotta!</t>
        </r>
      </text>
    </comment>
    <comment ref="D14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Lyhennysvapaita vuosia voi olla enintään kaksi!</t>
        </r>
      </text>
    </comment>
    <comment ref="B19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>Lainan nostovuosi</t>
        </r>
      </text>
    </comment>
  </commentList>
</comments>
</file>

<file path=xl/sharedStrings.xml><?xml version="1.0" encoding="utf-8"?>
<sst xmlns="http://schemas.openxmlformats.org/spreadsheetml/2006/main" count="51" uniqueCount="41">
  <si>
    <t xml:space="preserve"> </t>
  </si>
  <si>
    <t>TASAERÄLAINAN VUOSIKUSTANNUSLASKELMA</t>
  </si>
  <si>
    <t>Vuosi</t>
  </si>
  <si>
    <t>®</t>
  </si>
  <si>
    <t xml:space="preserve">  Lainan pääoma</t>
  </si>
  <si>
    <t xml:space="preserve">  Vuosikorko</t>
  </si>
  <si>
    <t xml:space="preserve">  Maksuerät vuodessa</t>
  </si>
  <si>
    <t xml:space="preserve">  Takaisinmaksuvuodet</t>
  </si>
  <si>
    <t xml:space="preserve">  Korkokaudet</t>
  </si>
  <si>
    <t xml:space="preserve">  Maksu/erä</t>
  </si>
  <si>
    <t xml:space="preserve">  Vuosimaksu</t>
  </si>
  <si>
    <t xml:space="preserve">  Haluttu maksuerä/kk</t>
  </si>
  <si>
    <t xml:space="preserve">  Maksuaika vuosia</t>
  </si>
  <si>
    <t>Takaisinmaksuaika</t>
  </si>
  <si>
    <t xml:space="preserve"> vuotta</t>
  </si>
  <si>
    <t>Lyhennysvapaat vuodet</t>
  </si>
  <si>
    <t>Lyhennysvuodet</t>
  </si>
  <si>
    <t xml:space="preserve"> euroa</t>
  </si>
  <si>
    <t>Laina 1</t>
  </si>
  <si>
    <t>Laina 2</t>
  </si>
  <si>
    <t>Laina 3</t>
  </si>
  <si>
    <t xml:space="preserve">  Vuosimaksu sis. käsit.kulut</t>
  </si>
  <si>
    <t xml:space="preserve"> Lainanhoitokulut vuodessa </t>
  </si>
  <si>
    <t>Yhteensä</t>
  </si>
  <si>
    <t>Pääoma</t>
  </si>
  <si>
    <t>Korko -%</t>
  </si>
  <si>
    <t>Lyhennys ja korko yhteensä</t>
  </si>
  <si>
    <t>Lyhennys</t>
  </si>
  <si>
    <t xml:space="preserve">Korko </t>
  </si>
  <si>
    <t xml:space="preserve">  Lainan toimitusmaksu</t>
  </si>
  <si>
    <t xml:space="preserve">  Lainan kokonaishinta</t>
  </si>
  <si>
    <t xml:space="preserve"> Lainanhoitokulut laina-aikana</t>
  </si>
  <si>
    <t xml:space="preserve">  Korko, käsittely- ja toimitusmaksut</t>
  </si>
  <si>
    <t xml:space="preserve">  Lainan kokonaishinta verrattuna ensimmäiseen lainaan</t>
  </si>
  <si>
    <t xml:space="preserve"> MUISTIINPANOJA</t>
  </si>
  <si>
    <t>Lainan määrä</t>
  </si>
  <si>
    <t xml:space="preserve"> LAINANHOITOKULUT </t>
  </si>
  <si>
    <t xml:space="preserve"> TAKAISINMAKSUAIKA</t>
  </si>
  <si>
    <t xml:space="preserve">  Käsittelykulu/maksuerä</t>
  </si>
  <si>
    <r>
      <rPr>
        <b/>
        <sz val="12"/>
        <rFont val="Calibri"/>
        <family val="2"/>
        <scheme val="minor"/>
      </rPr>
      <t>vuodessa</t>
    </r>
    <r>
      <rPr>
        <sz val="12"/>
        <rFont val="Calibri"/>
        <family val="2"/>
        <scheme val="minor"/>
      </rPr>
      <t xml:space="preserve"> ja laina-ajan pituus tiedetään.</t>
    </r>
  </si>
  <si>
    <r>
      <rPr>
        <b/>
        <sz val="12"/>
        <rFont val="Calibri"/>
        <family val="2"/>
      </rPr>
      <t>Laske maksuerien suuruus</t>
    </r>
    <r>
      <rPr>
        <sz val="12"/>
        <rFont val="Calibri"/>
        <family val="2"/>
      </rPr>
      <t xml:space="preserve">, kun lainaa lyhennetään tasasuuruisina erinä </t>
    </r>
    <r>
      <rPr>
        <b/>
        <sz val="12"/>
        <rFont val="Calibri"/>
        <family val="2"/>
      </rPr>
      <t>kaksi kertaa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</si>
</sst>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164" formatCode="0.0\ %"/>
    <numFmt numFmtId="165" formatCode="0.0"/>
    <numFmt numFmtId="166" formatCode="#,##0\ &quot;€&quot;"/>
    <numFmt numFmtId="167" formatCode="#,##0.00\ &quot;€&quot;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indexed="81"/>
      <name val="Tahoma"/>
      <family val="2"/>
    </font>
    <font>
      <b/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9"/>
      <name val="Arial"/>
      <family val="2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152A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3" fontId="0" fillId="0" borderId="0" xfId="0" applyNumberFormat="1"/>
    <xf numFmtId="164" fontId="0" fillId="0" borderId="0" xfId="0" applyNumberFormat="1"/>
    <xf numFmtId="1" fontId="0" fillId="0" borderId="0" xfId="1" applyNumberFormat="1" applyFont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4" fontId="10" fillId="0" borderId="0" xfId="0" applyNumberFormat="1" applyFont="1"/>
    <xf numFmtId="14" fontId="10" fillId="0" borderId="0" xfId="0" applyNumberFormat="1" applyFont="1" applyAlignment="1">
      <alignment horizontal="left"/>
    </xf>
    <xf numFmtId="0" fontId="10" fillId="0" borderId="0" xfId="0" applyFont="1" applyProtection="1">
      <protection hidden="1"/>
    </xf>
    <xf numFmtId="0" fontId="7" fillId="0" borderId="0" xfId="0" applyFont="1"/>
    <xf numFmtId="0" fontId="2" fillId="0" borderId="0" xfId="0" applyFont="1"/>
    <xf numFmtId="4" fontId="3" fillId="0" borderId="0" xfId="0" applyNumberFormat="1" applyFont="1" applyProtection="1">
      <protection hidden="1"/>
    </xf>
    <xf numFmtId="4" fontId="14" fillId="0" borderId="0" xfId="0" applyNumberFormat="1" applyFont="1" applyProtection="1">
      <protection hidden="1"/>
    </xf>
    <xf numFmtId="4" fontId="3" fillId="0" borderId="0" xfId="0" applyNumberFormat="1" applyFont="1" applyAlignment="1" applyProtection="1">
      <alignment horizontal="right"/>
      <protection hidden="1"/>
    </xf>
    <xf numFmtId="0" fontId="15" fillId="0" borderId="0" xfId="0" applyFont="1"/>
    <xf numFmtId="10" fontId="12" fillId="0" borderId="0" xfId="0" applyNumberFormat="1" applyFont="1"/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1" fontId="5" fillId="0" borderId="0" xfId="0" applyNumberFormat="1" applyFont="1" applyProtection="1">
      <protection hidden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20" fillId="0" borderId="2" xfId="0" applyFont="1" applyBorder="1" applyAlignment="1" applyProtection="1">
      <alignment vertical="center"/>
      <protection locked="0"/>
    </xf>
    <xf numFmtId="0" fontId="20" fillId="0" borderId="1" xfId="0" applyFont="1" applyBorder="1" applyAlignment="1">
      <alignment vertical="center"/>
    </xf>
    <xf numFmtId="0" fontId="20" fillId="0" borderId="7" xfId="0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3" borderId="7" xfId="0" applyFont="1" applyFill="1" applyBorder="1" applyAlignment="1" applyProtection="1">
      <alignment vertical="center"/>
      <protection locked="0"/>
    </xf>
    <xf numFmtId="0" fontId="1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 vertical="center"/>
      <protection hidden="1"/>
    </xf>
    <xf numFmtId="10" fontId="12" fillId="0" borderId="0" xfId="0" applyNumberFormat="1" applyFont="1" applyAlignment="1" applyProtection="1">
      <alignment horizontal="center" vertical="center"/>
      <protection locked="0"/>
    </xf>
    <xf numFmtId="165" fontId="17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/>
    <xf numFmtId="8" fontId="17" fillId="0" borderId="0" xfId="0" applyNumberFormat="1" applyFont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2" borderId="6" xfId="0" applyFont="1" applyFill="1" applyBorder="1" applyAlignment="1" applyProtection="1">
      <alignment horizontal="center" vertical="center"/>
      <protection locked="0"/>
    </xf>
    <xf numFmtId="10" fontId="23" fillId="2" borderId="4" xfId="0" applyNumberFormat="1" applyFont="1" applyFill="1" applyBorder="1" applyAlignment="1" applyProtection="1">
      <alignment horizontal="center" vertical="center"/>
      <protection locked="0"/>
    </xf>
    <xf numFmtId="166" fontId="17" fillId="0" borderId="5" xfId="0" applyNumberFormat="1" applyFont="1" applyBorder="1" applyAlignment="1" applyProtection="1">
      <alignment horizontal="center" vertical="center"/>
      <protection hidden="1"/>
    </xf>
    <xf numFmtId="166" fontId="17" fillId="0" borderId="6" xfId="0" applyNumberFormat="1" applyFont="1" applyBorder="1" applyAlignment="1" applyProtection="1">
      <alignment horizontal="center" vertical="center"/>
      <protection hidden="1"/>
    </xf>
    <xf numFmtId="166" fontId="17" fillId="0" borderId="4" xfId="0" applyNumberFormat="1" applyFont="1" applyBorder="1" applyAlignment="1" applyProtection="1">
      <alignment horizontal="center" vertical="center"/>
      <protection hidden="1"/>
    </xf>
    <xf numFmtId="166" fontId="17" fillId="0" borderId="3" xfId="0" applyNumberFormat="1" applyFont="1" applyBorder="1" applyAlignment="1" applyProtection="1">
      <alignment horizontal="center" vertical="center"/>
      <protection hidden="1"/>
    </xf>
    <xf numFmtId="166" fontId="21" fillId="0" borderId="4" xfId="0" applyNumberFormat="1" applyFont="1" applyBorder="1" applyAlignment="1" applyProtection="1">
      <alignment horizontal="center" vertical="center"/>
      <protection hidden="1"/>
    </xf>
    <xf numFmtId="166" fontId="21" fillId="0" borderId="3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/>
    <xf numFmtId="0" fontId="28" fillId="0" borderId="0" xfId="0" applyFont="1"/>
    <xf numFmtId="10" fontId="21" fillId="4" borderId="3" xfId="0" applyNumberFormat="1" applyFont="1" applyFill="1" applyBorder="1" applyAlignment="1" applyProtection="1">
      <alignment horizontal="center" vertical="center"/>
      <protection locked="0"/>
    </xf>
    <xf numFmtId="6" fontId="21" fillId="4" borderId="3" xfId="0" applyNumberFormat="1" applyFont="1" applyFill="1" applyBorder="1" applyAlignment="1" applyProtection="1">
      <alignment horizontal="center" vertical="center"/>
      <protection locked="0"/>
    </xf>
    <xf numFmtId="1" fontId="21" fillId="4" borderId="3" xfId="1" applyNumberFormat="1" applyFont="1" applyFill="1" applyBorder="1" applyAlignment="1" applyProtection="1">
      <alignment horizontal="center" vertical="center"/>
      <protection locked="0"/>
    </xf>
    <xf numFmtId="165" fontId="21" fillId="4" borderId="3" xfId="1" applyNumberFormat="1" applyFont="1" applyFill="1" applyBorder="1" applyAlignment="1" applyProtection="1">
      <alignment horizontal="center" vertical="center"/>
      <protection locked="0"/>
    </xf>
    <xf numFmtId="0" fontId="17" fillId="4" borderId="3" xfId="0" applyFont="1" applyFill="1" applyBorder="1" applyAlignment="1" applyProtection="1">
      <alignment horizontal="center" vertical="center"/>
      <protection locked="0"/>
    </xf>
    <xf numFmtId="6" fontId="21" fillId="0" borderId="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7" fillId="0" borderId="0" xfId="0" applyFont="1" applyAlignment="1" applyProtection="1">
      <alignment horizontal="left" vertical="center" wrapText="1"/>
      <protection hidden="1"/>
    </xf>
    <xf numFmtId="6" fontId="17" fillId="0" borderId="0" xfId="0" applyNumberFormat="1" applyFont="1" applyAlignment="1" applyProtection="1">
      <alignment horizontal="center" vertical="center"/>
      <protection hidden="1"/>
    </xf>
    <xf numFmtId="6" fontId="17" fillId="0" borderId="3" xfId="0" applyNumberFormat="1" applyFont="1" applyBorder="1" applyAlignment="1" applyProtection="1">
      <alignment horizontal="center" vertical="center"/>
      <protection hidden="1"/>
    </xf>
    <xf numFmtId="8" fontId="17" fillId="0" borderId="0" xfId="0" applyNumberFormat="1" applyFont="1" applyAlignment="1" applyProtection="1">
      <alignment vertical="center"/>
      <protection hidden="1"/>
    </xf>
    <xf numFmtId="0" fontId="21" fillId="3" borderId="0" xfId="0" applyFont="1" applyFill="1" applyAlignment="1">
      <alignment vertical="center"/>
    </xf>
    <xf numFmtId="166" fontId="21" fillId="4" borderId="3" xfId="0" applyNumberFormat="1" applyFont="1" applyFill="1" applyBorder="1" applyAlignment="1" applyProtection="1">
      <alignment horizontal="center" vertical="center"/>
      <protection locked="0"/>
    </xf>
    <xf numFmtId="167" fontId="2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32" fillId="6" borderId="6" xfId="0" applyFont="1" applyFill="1" applyBorder="1" applyAlignment="1">
      <alignment horizontal="left" vertical="center"/>
    </xf>
    <xf numFmtId="0" fontId="32" fillId="6" borderId="3" xfId="0" applyFont="1" applyFill="1" applyBorder="1" applyAlignment="1">
      <alignment horizontal="left" vertical="center"/>
    </xf>
    <xf numFmtId="0" fontId="33" fillId="6" borderId="3" xfId="0" applyFont="1" applyFill="1" applyBorder="1" applyAlignment="1">
      <alignment horizontal="left" vertical="center"/>
    </xf>
    <xf numFmtId="0" fontId="32" fillId="6" borderId="3" xfId="0" quotePrefix="1" applyFont="1" applyFill="1" applyBorder="1" applyAlignment="1">
      <alignment horizontal="left" vertical="center"/>
    </xf>
    <xf numFmtId="0" fontId="33" fillId="6" borderId="6" xfId="0" applyFont="1" applyFill="1" applyBorder="1" applyAlignment="1">
      <alignment horizontal="left" vertical="center"/>
    </xf>
    <xf numFmtId="166" fontId="17" fillId="4" borderId="3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/>
    <xf numFmtId="0" fontId="33" fillId="6" borderId="3" xfId="0" applyFont="1" applyFill="1" applyBorder="1" applyAlignment="1">
      <alignment vertical="center"/>
    </xf>
    <xf numFmtId="165" fontId="17" fillId="5" borderId="3" xfId="0" applyNumberFormat="1" applyFont="1" applyFill="1" applyBorder="1" applyAlignment="1" applyProtection="1">
      <alignment horizontal="center" vertical="center"/>
      <protection hidden="1"/>
    </xf>
    <xf numFmtId="6" fontId="17" fillId="5" borderId="3" xfId="0" applyNumberFormat="1" applyFont="1" applyFill="1" applyBorder="1" applyAlignment="1" applyProtection="1">
      <alignment horizontal="center" vertical="center"/>
      <protection hidden="1"/>
    </xf>
    <xf numFmtId="166" fontId="17" fillId="5" borderId="3" xfId="0" applyNumberFormat="1" applyFont="1" applyFill="1" applyBorder="1" applyAlignment="1" applyProtection="1">
      <alignment horizontal="center" vertical="center"/>
      <protection hidden="1"/>
    </xf>
    <xf numFmtId="166" fontId="17" fillId="5" borderId="3" xfId="0" applyNumberFormat="1" applyFont="1" applyFill="1" applyBorder="1" applyAlignment="1">
      <alignment horizontal="center" vertical="center"/>
    </xf>
    <xf numFmtId="166" fontId="5" fillId="5" borderId="3" xfId="0" applyNumberFormat="1" applyFont="1" applyFill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vertical="center"/>
      <protection locked="0"/>
    </xf>
    <xf numFmtId="0" fontId="21" fillId="3" borderId="0" xfId="0" applyFont="1" applyFill="1" applyAlignment="1" applyProtection="1">
      <alignment vertical="center"/>
      <protection locked="0"/>
    </xf>
    <xf numFmtId="0" fontId="21" fillId="3" borderId="11" xfId="0" applyFont="1" applyFill="1" applyBorder="1" applyAlignment="1" applyProtection="1">
      <alignment vertical="center"/>
      <protection locked="0"/>
    </xf>
    <xf numFmtId="0" fontId="21" fillId="3" borderId="5" xfId="0" applyFont="1" applyFill="1" applyBorder="1" applyAlignment="1" applyProtection="1">
      <alignment vertical="center"/>
      <protection locked="0"/>
    </xf>
    <xf numFmtId="0" fontId="21" fillId="3" borderId="8" xfId="0" applyFont="1" applyFill="1" applyBorder="1" applyAlignment="1" applyProtection="1">
      <alignment vertical="center"/>
      <protection locked="0"/>
    </xf>
    <xf numFmtId="0" fontId="21" fillId="3" borderId="12" xfId="0" applyFont="1" applyFill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0" fontId="20" fillId="0" borderId="5" xfId="0" applyFont="1" applyBorder="1" applyAlignment="1" applyProtection="1">
      <alignment vertical="center"/>
      <protection locked="0"/>
    </xf>
    <xf numFmtId="0" fontId="20" fillId="0" borderId="8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31" fillId="6" borderId="6" xfId="0" applyFont="1" applyFill="1" applyBorder="1" applyAlignment="1">
      <alignment horizontal="left" vertical="center"/>
    </xf>
    <xf numFmtId="0" fontId="31" fillId="6" borderId="9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4" fillId="6" borderId="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/>
    </xf>
    <xf numFmtId="3" fontId="33" fillId="6" borderId="3" xfId="0" applyNumberFormat="1" applyFont="1" applyFill="1" applyBorder="1" applyAlignment="1">
      <alignment horizontal="left" vertical="center" indent="1"/>
    </xf>
    <xf numFmtId="0" fontId="35" fillId="6" borderId="3" xfId="0" applyFont="1" applyFill="1" applyBorder="1" applyAlignment="1">
      <alignment horizontal="left" vertical="center" indent="1"/>
    </xf>
    <xf numFmtId="0" fontId="31" fillId="6" borderId="3" xfId="0" applyFont="1" applyFill="1" applyBorder="1" applyAlignment="1">
      <alignment horizontal="left" vertical="center" indent="1"/>
    </xf>
    <xf numFmtId="0" fontId="33" fillId="6" borderId="3" xfId="0" applyFont="1" applyFill="1" applyBorder="1" applyAlignment="1">
      <alignment horizontal="left" vertical="center" indent="1"/>
    </xf>
    <xf numFmtId="0" fontId="24" fillId="6" borderId="3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vertical="center"/>
    </xf>
    <xf numFmtId="3" fontId="23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0" borderId="3" xfId="0" applyNumberFormat="1" applyFont="1" applyBorder="1" applyAlignment="1" applyProtection="1">
      <alignment horizontal="center" vertical="center"/>
      <protection hidden="1"/>
    </xf>
    <xf numFmtId="0" fontId="33" fillId="6" borderId="3" xfId="0" applyFont="1" applyFill="1" applyBorder="1" applyAlignment="1" applyProtection="1">
      <alignment horizontal="left" vertical="center"/>
      <protection hidden="1"/>
    </xf>
    <xf numFmtId="0" fontId="33" fillId="6" borderId="3" xfId="0" applyFont="1" applyFill="1" applyBorder="1" applyAlignment="1" applyProtection="1">
      <alignment horizontal="left" vertical="center" wrapText="1"/>
      <protection hidden="1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  <color rgb="FF015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asaer&#228;laina!A1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Lainaer&#228;n suuruus'!A1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</xdr:colOff>
      <xdr:row>1</xdr:row>
      <xdr:rowOff>10885</xdr:rowOff>
    </xdr:from>
    <xdr:to>
      <xdr:col>1</xdr:col>
      <xdr:colOff>2317671</xdr:colOff>
      <xdr:row>4</xdr:row>
      <xdr:rowOff>20955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1C2F93DD-A6CA-4D7A-829A-D71197A1F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1932" y="168728"/>
          <a:ext cx="2305425" cy="527141"/>
        </a:xfrm>
        <a:prstGeom prst="rect">
          <a:avLst/>
        </a:prstGeom>
      </xdr:spPr>
    </xdr:pic>
    <xdr:clientData/>
  </xdr:twoCellAnchor>
  <xdr:twoCellAnchor>
    <xdr:from>
      <xdr:col>1</xdr:col>
      <xdr:colOff>5715</xdr:colOff>
      <xdr:row>37</xdr:row>
      <xdr:rowOff>15241</xdr:rowOff>
    </xdr:from>
    <xdr:to>
      <xdr:col>1</xdr:col>
      <xdr:colOff>1388745</xdr:colOff>
      <xdr:row>37</xdr:row>
      <xdr:rowOff>167640</xdr:rowOff>
    </xdr:to>
    <xdr:sp macro="" textlink="">
      <xdr:nvSpPr>
        <xdr:cNvPr id="1048" name="Rectangle 24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1845401" y="6856912"/>
          <a:ext cx="1383030" cy="152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900" b="1" i="1" strike="noStrike">
              <a:solidFill>
                <a:srgbClr val="000000"/>
              </a:solidFill>
              <a:latin typeface="Arial"/>
              <a:cs typeface="Arial"/>
            </a:rPr>
            <a:t>MUISTIINPANOJA</a:t>
          </a:r>
        </a:p>
      </xdr:txBody>
    </xdr:sp>
    <xdr:clientData/>
  </xdr:twoCellAnchor>
  <xdr:twoCellAnchor>
    <xdr:from>
      <xdr:col>5</xdr:col>
      <xdr:colOff>519791</xdr:colOff>
      <xdr:row>6</xdr:row>
      <xdr:rowOff>108861</xdr:rowOff>
    </xdr:from>
    <xdr:to>
      <xdr:col>9</xdr:col>
      <xdr:colOff>615043</xdr:colOff>
      <xdr:row>26</xdr:row>
      <xdr:rowOff>87088</xdr:rowOff>
    </xdr:to>
    <xdr:sp macro="" textlink="">
      <xdr:nvSpPr>
        <xdr:cNvPr id="12" name="Taitettu kulm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62305" y="1197432"/>
          <a:ext cx="3077938" cy="3799113"/>
        </a:xfrm>
        <a:prstGeom prst="foldedCorner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br>
            <a:rPr lang="fi-FI" sz="1100"/>
          </a:br>
          <a:r>
            <a:rPr lang="fi-FI" sz="1100" b="1">
              <a:solidFill>
                <a:sysClr val="windowText" lastClr="000000"/>
              </a:solidFill>
            </a:rPr>
            <a:t>OHJE</a:t>
          </a:r>
          <a:r>
            <a:rPr lang="fi-FI" sz="1100" b="1" i="1">
              <a:solidFill>
                <a:sysClr val="windowText" lastClr="000000"/>
              </a:solidFill>
            </a:rPr>
            <a:t>:</a:t>
          </a:r>
          <a:br>
            <a:rPr lang="fi-FI" sz="1100" b="1" i="1">
              <a:solidFill>
                <a:sysClr val="windowText" lastClr="000000"/>
              </a:solidFill>
            </a:rPr>
          </a:br>
          <a:endParaRPr lang="fi-FI" sz="1100" b="1" i="1">
            <a:solidFill>
              <a:sysClr val="windowText" lastClr="000000"/>
            </a:solidFill>
          </a:endParaRPr>
        </a:p>
        <a:p>
          <a:pPr algn="l"/>
          <a:r>
            <a:rPr lang="fi-FI" sz="11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Täytä keltaisia ruutuja</a:t>
          </a:r>
        </a:p>
        <a:p>
          <a:pPr algn="l"/>
          <a:endParaRPr lang="fi-FI" sz="11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i-FI" sz="1100" b="0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Voit myös nimetä</a:t>
          </a:r>
          <a: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lainan esim. kohteen </a:t>
          </a:r>
          <a:b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tai rahoittajan mukaan.</a:t>
          </a:r>
          <a:endParaRPr lang="fi-FI" sz="11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fi-FI" sz="11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Vasemman alareunan nappulasta</a:t>
          </a:r>
        </a:p>
        <a:p>
          <a:pPr algn="l"/>
          <a: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pääset siirtymään tasaerälainan laskuriin.</a:t>
          </a:r>
          <a:b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b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i-FI" sz="1100" b="0" i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Muistiinpanoalueelle voit tehdä omia laskelmia esim. erittelyjä kohteen käyttökustannuksista. Laskemalla nämä yhteen lainakustannusten kanssa tiedät investoinnin kuukausi ja vuosikustannukset.</a:t>
          </a:r>
          <a:br>
            <a:rPr lang="fi-FI" sz="1100" b="1" i="1" baseline="0">
              <a:solidFill>
                <a:sysClr val="windowText" lastClr="000000"/>
              </a:solidFill>
            </a:rPr>
          </a:br>
          <a:endParaRPr lang="fi-FI" sz="1100" b="1" i="1" baseline="0">
            <a:solidFill>
              <a:sysClr val="windowText" lastClr="000000"/>
            </a:solidFill>
          </a:endParaRPr>
        </a:p>
        <a:p>
          <a:pPr algn="l"/>
          <a:endParaRPr lang="fi-FI" sz="1100" b="1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526598</xdr:colOff>
      <xdr:row>1</xdr:row>
      <xdr:rowOff>55790</xdr:rowOff>
    </xdr:from>
    <xdr:to>
      <xdr:col>3</xdr:col>
      <xdr:colOff>1077686</xdr:colOff>
      <xdr:row>4</xdr:row>
      <xdr:rowOff>141514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E0B4ECC8-ECA4-442E-90C5-D834B4248DD6}"/>
            </a:ext>
          </a:extLst>
        </xdr:cNvPr>
        <xdr:cNvSpPr txBox="1"/>
      </xdr:nvSpPr>
      <xdr:spPr>
        <a:xfrm>
          <a:off x="2366284" y="213633"/>
          <a:ext cx="4197802" cy="4667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i-FI" sz="1600" b="1">
              <a:latin typeface="Verdana" panose="020B0604030504040204" pitchFamily="34" charset="0"/>
              <a:ea typeface="Verdana" panose="020B0604030504040204" pitchFamily="34" charset="0"/>
            </a:rPr>
            <a:t>YT15 LAINALASKURI</a:t>
          </a:r>
        </a:p>
      </xdr:txBody>
    </xdr:sp>
    <xdr:clientData/>
  </xdr:twoCellAnchor>
  <xdr:twoCellAnchor editAs="oneCell">
    <xdr:from>
      <xdr:col>4</xdr:col>
      <xdr:colOff>319770</xdr:colOff>
      <xdr:row>1</xdr:row>
      <xdr:rowOff>44223</xdr:rowOff>
    </xdr:from>
    <xdr:to>
      <xdr:col>4</xdr:col>
      <xdr:colOff>1297105</xdr:colOff>
      <xdr:row>3</xdr:row>
      <xdr:rowOff>31795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8E634A1-05CD-4526-83FF-C8E44CFF7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6" y="202066"/>
          <a:ext cx="977335" cy="368572"/>
        </a:xfrm>
        <a:prstGeom prst="rect">
          <a:avLst/>
        </a:prstGeom>
      </xdr:spPr>
    </xdr:pic>
    <xdr:clientData/>
  </xdr:twoCellAnchor>
  <xdr:twoCellAnchor>
    <xdr:from>
      <xdr:col>6</xdr:col>
      <xdr:colOff>103416</xdr:colOff>
      <xdr:row>2</xdr:row>
      <xdr:rowOff>43545</xdr:rowOff>
    </xdr:from>
    <xdr:to>
      <xdr:col>8</xdr:col>
      <xdr:colOff>103416</xdr:colOff>
      <xdr:row>4</xdr:row>
      <xdr:rowOff>125186</xdr:rowOff>
    </xdr:to>
    <xdr:sp macro="" textlink="">
      <xdr:nvSpPr>
        <xdr:cNvPr id="2" name="Suorakulmio: Pyöristetyt kulmat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0B4D555-A50F-3FB0-7EAC-06ED034A7034}"/>
            </a:ext>
          </a:extLst>
        </xdr:cNvPr>
        <xdr:cNvSpPr/>
      </xdr:nvSpPr>
      <xdr:spPr>
        <a:xfrm>
          <a:off x="9040587" y="359231"/>
          <a:ext cx="1534886" cy="440869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200" b="1"/>
            <a:t>TASAERÄLAINA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48986</xdr:colOff>
      <xdr:row>1</xdr:row>
      <xdr:rowOff>27214</xdr:rowOff>
    </xdr:from>
    <xdr:to>
      <xdr:col>2</xdr:col>
      <xdr:colOff>1039586</xdr:colOff>
      <xdr:row>2</xdr:row>
      <xdr:rowOff>282346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88B6F55B-DD49-4930-9D71-C1EACC4D2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057" y="163285"/>
          <a:ext cx="1675312" cy="396647"/>
        </a:xfrm>
        <a:prstGeom prst="rect">
          <a:avLst/>
        </a:prstGeom>
      </xdr:spPr>
    </xdr:pic>
    <xdr:clientData/>
  </xdr:twoCellAnchor>
  <xdr:twoCellAnchor>
    <xdr:from>
      <xdr:col>2</xdr:col>
      <xdr:colOff>370114</xdr:colOff>
      <xdr:row>1</xdr:row>
      <xdr:rowOff>53748</xdr:rowOff>
    </xdr:from>
    <xdr:to>
      <xdr:col>5</xdr:col>
      <xdr:colOff>555852</xdr:colOff>
      <xdr:row>3</xdr:row>
      <xdr:rowOff>15648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DEF09588-83F5-41A5-B4D2-01DA8BC8F3AB}"/>
            </a:ext>
          </a:extLst>
        </xdr:cNvPr>
        <xdr:cNvSpPr txBox="1"/>
      </xdr:nvSpPr>
      <xdr:spPr>
        <a:xfrm>
          <a:off x="2683328" y="189819"/>
          <a:ext cx="2863624" cy="4082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fi-FI" sz="1400" b="1">
              <a:latin typeface="Verdana" panose="020B0604030504040204" pitchFamily="34" charset="0"/>
              <a:ea typeface="Verdana" panose="020B0604030504040204" pitchFamily="34" charset="0"/>
            </a:rPr>
            <a:t>YT15 LAINALASKURI</a:t>
          </a:r>
        </a:p>
      </xdr:txBody>
    </xdr:sp>
    <xdr:clientData/>
  </xdr:twoCellAnchor>
  <xdr:twoCellAnchor editAs="oneCell">
    <xdr:from>
      <xdr:col>6</xdr:col>
      <xdr:colOff>19049</xdr:colOff>
      <xdr:row>1</xdr:row>
      <xdr:rowOff>35378</xdr:rowOff>
    </xdr:from>
    <xdr:to>
      <xdr:col>6</xdr:col>
      <xdr:colOff>1009175</xdr:colOff>
      <xdr:row>2</xdr:row>
      <xdr:rowOff>252502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D1EEE219-9D76-46FD-83F1-A48A7C95C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335" y="171449"/>
          <a:ext cx="990126" cy="358639"/>
        </a:xfrm>
        <a:prstGeom prst="rect">
          <a:avLst/>
        </a:prstGeom>
      </xdr:spPr>
    </xdr:pic>
    <xdr:clientData/>
  </xdr:twoCellAnchor>
  <xdr:twoCellAnchor>
    <xdr:from>
      <xdr:col>8</xdr:col>
      <xdr:colOff>620486</xdr:colOff>
      <xdr:row>6</xdr:row>
      <xdr:rowOff>81645</xdr:rowOff>
    </xdr:from>
    <xdr:to>
      <xdr:col>11</xdr:col>
      <xdr:colOff>97972</xdr:colOff>
      <xdr:row>10</xdr:row>
      <xdr:rowOff>32658</xdr:rowOff>
    </xdr:to>
    <xdr:sp macro="" textlink="">
      <xdr:nvSpPr>
        <xdr:cNvPr id="2" name="Suorakulmio: Pyöristetyt kulmat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D2FC54B-AC92-4D27-9FA4-BF1B859D4779}"/>
            </a:ext>
          </a:extLst>
        </xdr:cNvPr>
        <xdr:cNvSpPr/>
      </xdr:nvSpPr>
      <xdr:spPr>
        <a:xfrm>
          <a:off x="7941129" y="1017816"/>
          <a:ext cx="1828800" cy="615042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TAKAINMAKSUAIKA</a:t>
          </a:r>
        </a:p>
        <a:p>
          <a:pPr algn="ctr"/>
          <a:r>
            <a:rPr lang="fi-FI" sz="1100" b="1"/>
            <a:t>LAINAERÄN SUURUUS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3:H56"/>
  <sheetViews>
    <sheetView showGridLines="0" showZeros="0" tabSelected="1" zoomScaleNormal="100" workbookViewId="0">
      <selection activeCell="C8" sqref="C8"/>
    </sheetView>
  </sheetViews>
  <sheetFormatPr defaultRowHeight="12.45"/>
  <cols>
    <col min="1" max="1" width="26" customWidth="1"/>
    <col min="2" max="2" width="34.07421875" customWidth="1"/>
    <col min="3" max="5" width="18.765625" customWidth="1"/>
    <col min="6" max="6" width="11.23046875" customWidth="1"/>
    <col min="7" max="7" width="10.4609375" customWidth="1"/>
    <col min="8" max="8" width="11.23046875" customWidth="1"/>
  </cols>
  <sheetData>
    <row r="3" spans="1:7" ht="17.600000000000001">
      <c r="B3" s="35"/>
    </row>
    <row r="4" spans="1:7" ht="10.85" customHeight="1">
      <c r="B4" s="35"/>
    </row>
    <row r="5" spans="1:7" ht="17.25" customHeight="1">
      <c r="A5" s="27" t="s">
        <v>3</v>
      </c>
      <c r="B5" s="29"/>
      <c r="C5" s="29"/>
      <c r="D5" s="29"/>
      <c r="E5" s="29"/>
      <c r="G5" s="27"/>
    </row>
    <row r="6" spans="1:7" ht="15.45">
      <c r="B6" s="64" t="s">
        <v>37</v>
      </c>
      <c r="C6" s="7"/>
      <c r="D6" s="7"/>
      <c r="E6" s="7"/>
    </row>
    <row r="7" spans="1:7" ht="9.65" customHeight="1">
      <c r="B7" s="30"/>
      <c r="C7" s="30"/>
      <c r="D7" s="30"/>
      <c r="E7" s="30"/>
    </row>
    <row r="8" spans="1:7" ht="15.65" customHeight="1">
      <c r="B8" s="48"/>
      <c r="C8" s="69" t="s">
        <v>18</v>
      </c>
      <c r="D8" s="69" t="s">
        <v>19</v>
      </c>
      <c r="E8" s="69" t="s">
        <v>20</v>
      </c>
    </row>
    <row r="9" spans="1:7" ht="15.65" customHeight="1">
      <c r="B9" s="85" t="s">
        <v>4</v>
      </c>
      <c r="C9" s="86">
        <v>100000</v>
      </c>
      <c r="D9" s="86">
        <v>100000</v>
      </c>
      <c r="E9" s="86">
        <v>100000</v>
      </c>
    </row>
    <row r="10" spans="1:7" ht="15.65" customHeight="1">
      <c r="B10" s="85" t="s">
        <v>5</v>
      </c>
      <c r="C10" s="65">
        <v>0.05</v>
      </c>
      <c r="D10" s="65">
        <v>0.05</v>
      </c>
      <c r="E10" s="65">
        <v>0.05</v>
      </c>
    </row>
    <row r="11" spans="1:7" ht="15.65" customHeight="1">
      <c r="B11" s="81" t="s">
        <v>6</v>
      </c>
      <c r="C11" s="67">
        <v>12</v>
      </c>
      <c r="D11" s="67">
        <v>12</v>
      </c>
      <c r="E11" s="67">
        <v>12</v>
      </c>
    </row>
    <row r="12" spans="1:7" s="4" customFormat="1" ht="15.65" customHeight="1">
      <c r="B12" s="85" t="s">
        <v>11</v>
      </c>
      <c r="C12" s="66">
        <v>1000</v>
      </c>
      <c r="D12" s="66">
        <v>1500</v>
      </c>
      <c r="E12" s="66">
        <v>2000</v>
      </c>
    </row>
    <row r="13" spans="1:7" s="12" customFormat="1" ht="15.65" customHeight="1">
      <c r="B13" s="85" t="s">
        <v>10</v>
      </c>
      <c r="C13" s="70">
        <f>C12*C11</f>
        <v>12000</v>
      </c>
      <c r="D13" s="70">
        <f>D12*D11</f>
        <v>18000</v>
      </c>
      <c r="E13" s="70">
        <f>E12*E11</f>
        <v>24000</v>
      </c>
    </row>
    <row r="14" spans="1:7" s="4" customFormat="1" ht="7.85" customHeight="1">
      <c r="B14" s="36"/>
      <c r="C14" s="49"/>
      <c r="D14" s="49"/>
      <c r="E14" s="49"/>
    </row>
    <row r="15" spans="1:7" s="4" customFormat="1" ht="15.65" customHeight="1">
      <c r="B15" s="88" t="s">
        <v>12</v>
      </c>
      <c r="C15" s="89">
        <f>IF(C12=0,0,C9/(C13-C9/2*C10))</f>
        <v>10.526315789473685</v>
      </c>
      <c r="D15" s="89">
        <f>IF(D12=0,0,D9/(D13-D9/2*D10))</f>
        <v>6.4516129032258061</v>
      </c>
      <c r="E15" s="89">
        <f>IF(E12=0,0,E9/(E13-E9/2*E10))</f>
        <v>4.6511627906976747</v>
      </c>
    </row>
    <row r="16" spans="1:7" s="4" customFormat="1" ht="15.65" customHeight="1">
      <c r="B16" s="36"/>
      <c r="C16" s="47"/>
      <c r="D16" s="47"/>
      <c r="E16" s="47"/>
    </row>
    <row r="17" spans="2:8" s="4" customFormat="1" ht="15.65" customHeight="1">
      <c r="B17" s="36"/>
      <c r="C17" s="47"/>
      <c r="D17" s="47"/>
      <c r="E17" s="47"/>
    </row>
    <row r="18" spans="2:8" ht="15.9">
      <c r="B18" s="64" t="s">
        <v>36</v>
      </c>
      <c r="C18" s="30"/>
      <c r="D18" s="30"/>
      <c r="E18" s="30"/>
    </row>
    <row r="19" spans="2:8" ht="10.1" customHeight="1">
      <c r="B19" s="30"/>
      <c r="C19" s="107"/>
      <c r="D19" s="107"/>
      <c r="E19" s="107"/>
    </row>
    <row r="20" spans="2:8" ht="16.95" customHeight="1">
      <c r="B20" s="48"/>
      <c r="C20" s="69" t="s">
        <v>18</v>
      </c>
      <c r="D20" s="69" t="s">
        <v>19</v>
      </c>
      <c r="E20" s="69" t="s">
        <v>20</v>
      </c>
    </row>
    <row r="21" spans="2:8" ht="15.9">
      <c r="B21" s="83" t="s">
        <v>4</v>
      </c>
      <c r="C21" s="86">
        <v>100000</v>
      </c>
      <c r="D21" s="86">
        <v>100000</v>
      </c>
      <c r="E21" s="86">
        <v>100000</v>
      </c>
      <c r="F21" s="1"/>
      <c r="G21" s="1"/>
      <c r="H21" s="1"/>
    </row>
    <row r="22" spans="2:8" ht="15.9">
      <c r="B22" s="83" t="s">
        <v>5</v>
      </c>
      <c r="C22" s="65">
        <v>0.05</v>
      </c>
      <c r="D22" s="65">
        <v>5.5E-2</v>
      </c>
      <c r="E22" s="65">
        <v>0.06</v>
      </c>
      <c r="F22" s="2"/>
      <c r="G22" s="2"/>
      <c r="H22" s="2"/>
    </row>
    <row r="23" spans="2:8" ht="15.9">
      <c r="B23" s="82" t="s">
        <v>6</v>
      </c>
      <c r="C23" s="67">
        <v>12</v>
      </c>
      <c r="D23" s="67">
        <v>12</v>
      </c>
      <c r="E23" s="67">
        <v>12</v>
      </c>
      <c r="F23" s="3"/>
      <c r="G23" s="3"/>
      <c r="H23" s="3"/>
    </row>
    <row r="24" spans="2:8" ht="15.9">
      <c r="B24" s="83" t="s">
        <v>7</v>
      </c>
      <c r="C24" s="68">
        <v>5</v>
      </c>
      <c r="D24" s="68">
        <v>5</v>
      </c>
      <c r="E24" s="68">
        <v>5</v>
      </c>
      <c r="F24" s="3"/>
      <c r="G24" s="3"/>
      <c r="H24" s="3"/>
    </row>
    <row r="25" spans="2:8" ht="15.9">
      <c r="B25" s="82" t="s">
        <v>8</v>
      </c>
      <c r="C25" s="50">
        <f>C24*C23</f>
        <v>60</v>
      </c>
      <c r="D25" s="50">
        <f>D24*D23</f>
        <v>60</v>
      </c>
      <c r="E25" s="50">
        <f>E24*E23</f>
        <v>60</v>
      </c>
    </row>
    <row r="26" spans="2:8" ht="15.9">
      <c r="B26" s="82" t="s">
        <v>38</v>
      </c>
      <c r="C26" s="79">
        <v>10</v>
      </c>
      <c r="D26" s="79">
        <v>10</v>
      </c>
      <c r="E26" s="79">
        <v>10</v>
      </c>
    </row>
    <row r="27" spans="2:8" ht="15.9">
      <c r="B27" s="82" t="s">
        <v>29</v>
      </c>
      <c r="C27" s="78">
        <v>750</v>
      </c>
      <c r="D27" s="78">
        <v>750</v>
      </c>
      <c r="E27" s="78">
        <v>750</v>
      </c>
    </row>
    <row r="28" spans="2:8" ht="10.1" customHeight="1">
      <c r="B28" s="106"/>
      <c r="C28" s="51"/>
      <c r="D28" s="51"/>
      <c r="E28" s="51"/>
    </row>
    <row r="29" spans="2:8" s="71" customFormat="1" ht="18" customHeight="1">
      <c r="B29" s="72" t="s">
        <v>22</v>
      </c>
      <c r="C29" s="51"/>
      <c r="D29" s="51"/>
      <c r="E29" s="51"/>
    </row>
    <row r="30" spans="2:8" s="4" customFormat="1" ht="15.9">
      <c r="B30" s="124" t="s">
        <v>9</v>
      </c>
      <c r="C30" s="90">
        <f>IF(C25=0,0,IF(C23=0,0,-PMT(C22/C23,C25,C21)))</f>
        <v>1887.1233644010936</v>
      </c>
      <c r="D30" s="90">
        <f>IF(D25=0,0,IF(D23=0,0,-PMT(D22/D23,D25,D21)))</f>
        <v>1910.1162171782241</v>
      </c>
      <c r="E30" s="90">
        <f>IF(E25=0,0,IF(E23=0,0,-PMT(E22/E23,E25,E21)))</f>
        <v>1933.2801529427916</v>
      </c>
      <c r="F30" s="5"/>
      <c r="G30" s="5"/>
      <c r="H30" s="5"/>
    </row>
    <row r="31" spans="2:8" s="4" customFormat="1" ht="16.2" customHeight="1">
      <c r="B31" s="125" t="s">
        <v>21</v>
      </c>
      <c r="C31" s="75">
        <f>IF(C21=0,0,C30*C23+C23*C26)</f>
        <v>22765.480372813123</v>
      </c>
      <c r="D31" s="75">
        <f>IF(D21=0,0,D30*D23+D23*D26)</f>
        <v>23041.394606138689</v>
      </c>
      <c r="E31" s="75">
        <f>IF(E21=0,0,E30*E23+E23*E26)</f>
        <v>23319.361835313499</v>
      </c>
      <c r="F31" s="5"/>
      <c r="G31" s="5"/>
      <c r="H31" s="5"/>
    </row>
    <row r="32" spans="2:8" s="4" customFormat="1" ht="10.1" customHeight="1">
      <c r="B32" s="73"/>
      <c r="C32" s="74"/>
      <c r="D32" s="74"/>
      <c r="E32" s="74"/>
      <c r="F32" s="5"/>
      <c r="G32" s="5"/>
      <c r="H32" s="5"/>
    </row>
    <row r="33" spans="2:8" s="4" customFormat="1" ht="18" customHeight="1">
      <c r="B33" s="72" t="s">
        <v>31</v>
      </c>
      <c r="C33" s="76"/>
      <c r="D33" s="49"/>
      <c r="E33" s="49"/>
      <c r="F33" s="5"/>
      <c r="G33" s="5"/>
      <c r="H33" s="5"/>
    </row>
    <row r="34" spans="2:8" ht="16.100000000000001" customHeight="1">
      <c r="B34" s="83" t="s">
        <v>30</v>
      </c>
      <c r="C34" s="91">
        <f>IF(C21=0,0,C31*C24)+C27</f>
        <v>114577.40186406561</v>
      </c>
      <c r="D34" s="91">
        <f>IF(D21=0,0,D31*D24)+D27</f>
        <v>115956.97303069345</v>
      </c>
      <c r="E34" s="91">
        <f>IF(E21=0,0,E31*E24)+E27</f>
        <v>117346.80917656749</v>
      </c>
    </row>
    <row r="35" spans="2:8" ht="16.100000000000001" customHeight="1">
      <c r="B35" s="84" t="s">
        <v>32</v>
      </c>
      <c r="C35" s="62">
        <f>C34-C21</f>
        <v>14577.401864065614</v>
      </c>
      <c r="D35" s="62">
        <f>D34-D21</f>
        <v>15956.973030693451</v>
      </c>
      <c r="E35" s="62">
        <f>E34-E21</f>
        <v>17346.809176567491</v>
      </c>
      <c r="H35" s="4"/>
    </row>
    <row r="36" spans="2:8" ht="16.100000000000001" customHeight="1">
      <c r="B36" s="108" t="s">
        <v>33</v>
      </c>
      <c r="C36" s="109"/>
      <c r="D36" s="92">
        <f>D34-C34</f>
        <v>1379.5711666278366</v>
      </c>
      <c r="E36" s="92">
        <f>E34-C34</f>
        <v>2769.4073125018767</v>
      </c>
    </row>
    <row r="37" spans="2:8">
      <c r="B37" s="80"/>
    </row>
    <row r="38" spans="2:8" ht="17.399999999999999" customHeight="1"/>
    <row r="39" spans="2:8" ht="13.85" customHeight="1">
      <c r="B39" s="40"/>
      <c r="C39" s="41"/>
      <c r="D39" s="41"/>
      <c r="E39" s="94"/>
    </row>
    <row r="40" spans="2:8" ht="13.85" customHeight="1">
      <c r="B40" s="42"/>
      <c r="C40" s="95"/>
      <c r="D40" s="95"/>
      <c r="E40" s="96"/>
    </row>
    <row r="41" spans="2:8" ht="13.85" customHeight="1">
      <c r="B41" s="42"/>
      <c r="C41" s="95"/>
      <c r="D41" s="95"/>
      <c r="E41" s="96"/>
    </row>
    <row r="42" spans="2:8" ht="13.85" customHeight="1">
      <c r="B42" s="42"/>
      <c r="C42" s="95"/>
      <c r="D42" s="95"/>
      <c r="E42" s="96"/>
    </row>
    <row r="43" spans="2:8" ht="13.85" customHeight="1">
      <c r="B43" s="42"/>
      <c r="C43" s="95"/>
      <c r="D43" s="95"/>
      <c r="E43" s="96"/>
    </row>
    <row r="44" spans="2:8" ht="13.85" customHeight="1">
      <c r="B44" s="42"/>
      <c r="C44" s="95"/>
      <c r="D44" s="95"/>
      <c r="E44" s="96"/>
    </row>
    <row r="45" spans="2:8" ht="13.85" customHeight="1">
      <c r="B45" s="42"/>
      <c r="C45" s="95"/>
      <c r="D45" s="95"/>
      <c r="E45" s="96"/>
      <c r="H45">
        <v>0</v>
      </c>
    </row>
    <row r="46" spans="2:8" ht="13.85" customHeight="1">
      <c r="B46" s="42"/>
      <c r="C46" s="95"/>
      <c r="D46" s="95"/>
      <c r="E46" s="96"/>
    </row>
    <row r="47" spans="2:8" ht="13.85" customHeight="1">
      <c r="B47" s="42"/>
      <c r="C47" s="95"/>
      <c r="D47" s="95"/>
      <c r="E47" s="96"/>
    </row>
    <row r="48" spans="2:8" ht="13.85" customHeight="1">
      <c r="B48" s="42"/>
      <c r="C48" s="95"/>
      <c r="D48" s="95"/>
      <c r="E48" s="96"/>
    </row>
    <row r="49" spans="2:6" ht="13.85" customHeight="1">
      <c r="B49" s="42"/>
      <c r="C49" s="95"/>
      <c r="D49" s="95"/>
      <c r="E49" s="96"/>
    </row>
    <row r="50" spans="2:6" ht="13.85" customHeight="1">
      <c r="B50" s="42"/>
      <c r="C50" s="95"/>
      <c r="D50" s="95"/>
      <c r="E50" s="96"/>
    </row>
    <row r="51" spans="2:6" ht="13.85" customHeight="1">
      <c r="B51" s="97"/>
      <c r="C51" s="98"/>
      <c r="D51" s="98"/>
      <c r="E51" s="99"/>
    </row>
    <row r="52" spans="2:6" ht="13.85" customHeight="1">
      <c r="B52" s="77"/>
      <c r="C52" s="77"/>
      <c r="D52" s="77"/>
      <c r="E52" s="77"/>
    </row>
    <row r="53" spans="2:6" ht="13.85" customHeight="1">
      <c r="B53" s="77"/>
      <c r="C53" s="77"/>
      <c r="D53" s="77"/>
      <c r="E53" s="77"/>
    </row>
    <row r="54" spans="2:6" ht="13.85" customHeight="1">
      <c r="B54" s="77"/>
      <c r="C54" s="77"/>
      <c r="D54" s="77"/>
      <c r="E54" s="77"/>
    </row>
    <row r="55" spans="2:6" ht="13.85" customHeight="1">
      <c r="B55" s="77"/>
      <c r="C55" s="77"/>
      <c r="D55" s="77"/>
      <c r="E55" s="77"/>
    </row>
    <row r="56" spans="2:6">
      <c r="B56" s="21"/>
      <c r="C56" s="21"/>
      <c r="D56" s="21"/>
      <c r="F56" s="10"/>
    </row>
  </sheetData>
  <sheetProtection algorithmName="SHA-512" hashValue="bCiP5GofGFp58dJFWJImWj8IVMgXw2lTaGy4gOJyxEKKLAaFOio6LHWUHsSre6t7JzDHXs0UzZclEsemg9yzkQ==" saltValue="NcyDo8n96jzoVYheGwhH7w==" spinCount="100000" sheet="1" objects="1" scenarios="1" selectLockedCells="1"/>
  <mergeCells count="2">
    <mergeCell ref="C19:E19"/>
    <mergeCell ref="B36:C36"/>
  </mergeCells>
  <phoneticPr fontId="2" type="noConversion"/>
  <printOptions horizontalCentered="1"/>
  <pageMargins left="0.25" right="0.25" top="0.75" bottom="0.75" header="0.3" footer="0.3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B1:O53"/>
  <sheetViews>
    <sheetView showGridLines="0" showZeros="0" zoomScaleNormal="100" workbookViewId="0">
      <selection activeCell="D12" sqref="D12"/>
    </sheetView>
  </sheetViews>
  <sheetFormatPr defaultRowHeight="12.45"/>
  <cols>
    <col min="1" max="1" width="23.4609375" customWidth="1"/>
    <col min="2" max="2" width="9.23046875" customWidth="1"/>
    <col min="3" max="3" width="16.4609375" customWidth="1"/>
    <col min="4" max="4" width="11.07421875" customWidth="1"/>
    <col min="5" max="6" width="12.53515625" customWidth="1"/>
    <col min="7" max="7" width="14.84375" customWidth="1"/>
    <col min="8" max="8" width="5.4609375" customWidth="1"/>
    <col min="9" max="12" width="11.07421875" customWidth="1"/>
    <col min="13" max="15" width="10.07421875" customWidth="1"/>
  </cols>
  <sheetData>
    <row r="1" spans="2:12" ht="10.85" customHeight="1"/>
    <row r="2" spans="2:12" ht="11.25" customHeight="1"/>
    <row r="3" spans="2:12" ht="24" customHeight="1">
      <c r="B3" s="34"/>
    </row>
    <row r="4" spans="2:12" ht="3" customHeight="1"/>
    <row r="7" spans="2:12" ht="15.45">
      <c r="B7" s="63" t="s">
        <v>1</v>
      </c>
      <c r="C7" s="7"/>
      <c r="D7" s="7"/>
    </row>
    <row r="8" spans="2:12" ht="5.25" customHeight="1">
      <c r="B8" s="8"/>
      <c r="C8" s="7"/>
      <c r="D8" s="7"/>
    </row>
    <row r="9" spans="2:12" ht="15.9">
      <c r="B9" s="52" t="s">
        <v>40</v>
      </c>
      <c r="C9" s="53"/>
      <c r="D9" s="53"/>
      <c r="E9" s="53"/>
      <c r="F9" s="53"/>
      <c r="G9" s="53"/>
    </row>
    <row r="10" spans="2:12" ht="15.9">
      <c r="B10" s="54" t="s">
        <v>39</v>
      </c>
      <c r="C10" s="54"/>
      <c r="D10" s="54"/>
      <c r="E10" s="54"/>
      <c r="F10" s="53"/>
      <c r="G10" s="53"/>
    </row>
    <row r="11" spans="2:12" ht="12.9">
      <c r="B11" s="31"/>
      <c r="C11" s="31"/>
      <c r="D11" s="32"/>
      <c r="E11" s="31"/>
      <c r="F11" s="32"/>
      <c r="G11" s="31"/>
      <c r="H11" s="18"/>
      <c r="I11" s="12"/>
      <c r="J11" s="12"/>
      <c r="L11" s="12"/>
    </row>
    <row r="12" spans="2:12" ht="15.9">
      <c r="B12" s="118" t="s">
        <v>35</v>
      </c>
      <c r="C12" s="118"/>
      <c r="D12" s="121">
        <v>100000</v>
      </c>
      <c r="E12" s="48" t="s">
        <v>17</v>
      </c>
      <c r="F12" s="12" t="s">
        <v>0</v>
      </c>
      <c r="H12" s="12" t="s">
        <v>0</v>
      </c>
    </row>
    <row r="13" spans="2:12" ht="15.9">
      <c r="B13" s="115" t="s">
        <v>13</v>
      </c>
      <c r="C13" s="116"/>
      <c r="D13" s="122">
        <v>5</v>
      </c>
      <c r="E13" s="87" t="s">
        <v>14</v>
      </c>
      <c r="F13" s="12"/>
      <c r="G13" s="33"/>
      <c r="H13" s="12"/>
    </row>
    <row r="14" spans="2:12" ht="15.9">
      <c r="B14" s="115" t="s">
        <v>15</v>
      </c>
      <c r="C14" s="116"/>
      <c r="D14" s="122">
        <v>0</v>
      </c>
      <c r="E14" s="87" t="s">
        <v>14</v>
      </c>
      <c r="F14" s="12"/>
      <c r="G14" s="33"/>
      <c r="H14" s="12"/>
    </row>
    <row r="15" spans="2:12" ht="15.9">
      <c r="B15" s="115" t="s">
        <v>16</v>
      </c>
      <c r="C15" s="117"/>
      <c r="D15" s="123">
        <f>D13-D14</f>
        <v>5</v>
      </c>
      <c r="E15" s="87" t="s">
        <v>14</v>
      </c>
      <c r="F15" s="12"/>
      <c r="G15" s="33"/>
      <c r="H15" s="12"/>
    </row>
    <row r="16" spans="2:12" ht="13.2" customHeight="1">
      <c r="B16" s="22"/>
      <c r="C16" s="23"/>
      <c r="D16" s="7"/>
    </row>
    <row r="17" spans="2:15" ht="13.2" customHeight="1">
      <c r="B17" s="119" t="s">
        <v>2</v>
      </c>
      <c r="C17" s="112" t="s">
        <v>24</v>
      </c>
      <c r="D17" s="112" t="s">
        <v>25</v>
      </c>
      <c r="E17" s="112" t="s">
        <v>27</v>
      </c>
      <c r="F17" s="112" t="s">
        <v>28</v>
      </c>
      <c r="G17" s="112" t="s">
        <v>26</v>
      </c>
      <c r="I17" s="4"/>
    </row>
    <row r="18" spans="2:15" ht="13.85" customHeight="1">
      <c r="B18" s="120"/>
      <c r="C18" s="113"/>
      <c r="D18" s="113"/>
      <c r="E18" s="113"/>
      <c r="F18" s="113"/>
      <c r="G18" s="113"/>
      <c r="I18" s="16"/>
      <c r="J18" s="111"/>
      <c r="K18" s="111"/>
      <c r="L18" s="9"/>
    </row>
    <row r="19" spans="2:15" s="6" customFormat="1" ht="18" customHeight="1">
      <c r="B19" s="55">
        <v>2024</v>
      </c>
      <c r="C19" s="57">
        <f>D12</f>
        <v>100000</v>
      </c>
      <c r="D19" s="56">
        <v>0.05</v>
      </c>
      <c r="E19" s="61">
        <f>IF(D$15=0,0,IF(D$14=2,0,IF(D$14=1,0,D$12/D$15)))</f>
        <v>20000</v>
      </c>
      <c r="F19" s="61">
        <f t="shared" ref="F19:F33" si="0">(C19-E19/4)*D19</f>
        <v>4750</v>
      </c>
      <c r="G19" s="59">
        <f t="shared" ref="G19:G33" si="1">F19+E19</f>
        <v>24750</v>
      </c>
      <c r="I19" s="17"/>
      <c r="J19" s="14"/>
      <c r="K19" s="14"/>
      <c r="L19" s="14"/>
      <c r="M19" s="14"/>
      <c r="N19" s="14"/>
      <c r="O19" s="15"/>
    </row>
    <row r="20" spans="2:15" s="6" customFormat="1" ht="18" customHeight="1">
      <c r="B20" s="43">
        <f t="shared" ref="B20:B33" si="2">B19+1</f>
        <v>2025</v>
      </c>
      <c r="C20" s="58">
        <f t="shared" ref="C20:C33" si="3">IF(C19-E19&lt;0,0,C19-E19)</f>
        <v>80000</v>
      </c>
      <c r="D20" s="56">
        <f>D19</f>
        <v>0.05</v>
      </c>
      <c r="E20" s="62">
        <f>IF(D$15=0,0,IF(D$14=2,0,D$12/D$15))</f>
        <v>20000</v>
      </c>
      <c r="F20" s="61">
        <f t="shared" si="0"/>
        <v>3750</v>
      </c>
      <c r="G20" s="60">
        <f t="shared" si="1"/>
        <v>23750</v>
      </c>
      <c r="I20" s="4"/>
      <c r="J20" s="13"/>
      <c r="K20" s="13"/>
      <c r="L20" s="13"/>
      <c r="M20" s="13"/>
      <c r="N20" s="13"/>
    </row>
    <row r="21" spans="2:15" ht="18" customHeight="1">
      <c r="B21" s="43">
        <f t="shared" si="2"/>
        <v>2026</v>
      </c>
      <c r="C21" s="58">
        <f t="shared" si="3"/>
        <v>60000</v>
      </c>
      <c r="D21" s="56">
        <f t="shared" ref="D21:D33" si="4">D20</f>
        <v>0.05</v>
      </c>
      <c r="E21" s="62">
        <f t="shared" ref="E21:E33" si="5">IF((B21-B$19)&gt;D$13-1,0,D$12/D$15)</f>
        <v>20000</v>
      </c>
      <c r="F21" s="61">
        <f t="shared" si="0"/>
        <v>2750</v>
      </c>
      <c r="G21" s="60">
        <f t="shared" si="1"/>
        <v>22750</v>
      </c>
      <c r="I21" s="4"/>
      <c r="J21" s="13"/>
      <c r="K21" s="13"/>
      <c r="L21" s="13"/>
      <c r="M21" s="13"/>
      <c r="N21" s="13"/>
    </row>
    <row r="22" spans="2:15" ht="18" customHeight="1">
      <c r="B22" s="43">
        <f t="shared" si="2"/>
        <v>2027</v>
      </c>
      <c r="C22" s="58">
        <f t="shared" si="3"/>
        <v>40000</v>
      </c>
      <c r="D22" s="56">
        <f t="shared" si="4"/>
        <v>0.05</v>
      </c>
      <c r="E22" s="62">
        <f t="shared" si="5"/>
        <v>20000</v>
      </c>
      <c r="F22" s="61">
        <f t="shared" si="0"/>
        <v>1750</v>
      </c>
      <c r="G22" s="60">
        <f t="shared" si="1"/>
        <v>21750</v>
      </c>
      <c r="I22" s="4"/>
      <c r="J22" s="13"/>
      <c r="K22" s="13"/>
      <c r="L22" s="13"/>
      <c r="M22" s="13"/>
      <c r="N22" s="13"/>
    </row>
    <row r="23" spans="2:15" ht="18" customHeight="1">
      <c r="B23" s="43">
        <f t="shared" si="2"/>
        <v>2028</v>
      </c>
      <c r="C23" s="58">
        <f t="shared" si="3"/>
        <v>20000</v>
      </c>
      <c r="D23" s="56">
        <v>0.05</v>
      </c>
      <c r="E23" s="62">
        <f t="shared" si="5"/>
        <v>20000</v>
      </c>
      <c r="F23" s="61">
        <f t="shared" si="0"/>
        <v>750</v>
      </c>
      <c r="G23" s="60">
        <f t="shared" si="1"/>
        <v>20750</v>
      </c>
      <c r="I23" s="4"/>
    </row>
    <row r="24" spans="2:15" ht="18" customHeight="1">
      <c r="B24" s="43">
        <f t="shared" si="2"/>
        <v>2029</v>
      </c>
      <c r="C24" s="58">
        <f t="shared" si="3"/>
        <v>0</v>
      </c>
      <c r="D24" s="56">
        <f t="shared" si="4"/>
        <v>0.05</v>
      </c>
      <c r="E24" s="62">
        <f t="shared" si="5"/>
        <v>0</v>
      </c>
      <c r="F24" s="61">
        <f t="shared" si="0"/>
        <v>0</v>
      </c>
      <c r="G24" s="60">
        <f t="shared" si="1"/>
        <v>0</v>
      </c>
      <c r="I24" s="4"/>
    </row>
    <row r="25" spans="2:15" ht="18" customHeight="1">
      <c r="B25" s="43">
        <f t="shared" si="2"/>
        <v>2030</v>
      </c>
      <c r="C25" s="58">
        <f t="shared" si="3"/>
        <v>0</v>
      </c>
      <c r="D25" s="56">
        <f t="shared" si="4"/>
        <v>0.05</v>
      </c>
      <c r="E25" s="62">
        <f t="shared" si="5"/>
        <v>0</v>
      </c>
      <c r="F25" s="61">
        <f t="shared" si="0"/>
        <v>0</v>
      </c>
      <c r="G25" s="60">
        <f t="shared" si="1"/>
        <v>0</v>
      </c>
      <c r="I25" s="4"/>
    </row>
    <row r="26" spans="2:15" ht="18" customHeight="1">
      <c r="B26" s="43">
        <f t="shared" si="2"/>
        <v>2031</v>
      </c>
      <c r="C26" s="58">
        <f t="shared" si="3"/>
        <v>0</v>
      </c>
      <c r="D26" s="56">
        <f t="shared" si="4"/>
        <v>0.05</v>
      </c>
      <c r="E26" s="62">
        <f t="shared" si="5"/>
        <v>0</v>
      </c>
      <c r="F26" s="61">
        <f t="shared" si="0"/>
        <v>0</v>
      </c>
      <c r="G26" s="60">
        <f t="shared" si="1"/>
        <v>0</v>
      </c>
      <c r="I26" s="4"/>
    </row>
    <row r="27" spans="2:15" ht="18" customHeight="1">
      <c r="B27" s="43">
        <f t="shared" si="2"/>
        <v>2032</v>
      </c>
      <c r="C27" s="58">
        <f t="shared" si="3"/>
        <v>0</v>
      </c>
      <c r="D27" s="56">
        <f t="shared" si="4"/>
        <v>0.05</v>
      </c>
      <c r="E27" s="62">
        <f t="shared" si="5"/>
        <v>0</v>
      </c>
      <c r="F27" s="61">
        <f t="shared" si="0"/>
        <v>0</v>
      </c>
      <c r="G27" s="60">
        <f t="shared" si="1"/>
        <v>0</v>
      </c>
      <c r="I27" s="4"/>
    </row>
    <row r="28" spans="2:15" ht="18" customHeight="1">
      <c r="B28" s="43">
        <f t="shared" si="2"/>
        <v>2033</v>
      </c>
      <c r="C28" s="58">
        <f t="shared" si="3"/>
        <v>0</v>
      </c>
      <c r="D28" s="56">
        <f t="shared" si="4"/>
        <v>0.05</v>
      </c>
      <c r="E28" s="62">
        <f t="shared" si="5"/>
        <v>0</v>
      </c>
      <c r="F28" s="61">
        <f t="shared" si="0"/>
        <v>0</v>
      </c>
      <c r="G28" s="60">
        <f t="shared" si="1"/>
        <v>0</v>
      </c>
      <c r="I28" s="4"/>
    </row>
    <row r="29" spans="2:15" ht="18" customHeight="1">
      <c r="B29" s="43">
        <f t="shared" si="2"/>
        <v>2034</v>
      </c>
      <c r="C29" s="58">
        <f t="shared" si="3"/>
        <v>0</v>
      </c>
      <c r="D29" s="56">
        <f>D28</f>
        <v>0.05</v>
      </c>
      <c r="E29" s="62">
        <f t="shared" si="5"/>
        <v>0</v>
      </c>
      <c r="F29" s="61">
        <f t="shared" si="0"/>
        <v>0</v>
      </c>
      <c r="G29" s="60">
        <f t="shared" si="1"/>
        <v>0</v>
      </c>
      <c r="I29" s="4"/>
    </row>
    <row r="30" spans="2:15" ht="18" customHeight="1">
      <c r="B30" s="43">
        <f t="shared" si="2"/>
        <v>2035</v>
      </c>
      <c r="C30" s="58">
        <f t="shared" si="3"/>
        <v>0</v>
      </c>
      <c r="D30" s="56">
        <f t="shared" si="4"/>
        <v>0.05</v>
      </c>
      <c r="E30" s="62">
        <f t="shared" si="5"/>
        <v>0</v>
      </c>
      <c r="F30" s="61">
        <f t="shared" si="0"/>
        <v>0</v>
      </c>
      <c r="G30" s="60">
        <f t="shared" si="1"/>
        <v>0</v>
      </c>
      <c r="I30" s="4"/>
      <c r="J30" t="s">
        <v>0</v>
      </c>
    </row>
    <row r="31" spans="2:15" ht="18" customHeight="1">
      <c r="B31" s="43">
        <f t="shared" si="2"/>
        <v>2036</v>
      </c>
      <c r="C31" s="58">
        <f t="shared" si="3"/>
        <v>0</v>
      </c>
      <c r="D31" s="56">
        <f t="shared" si="4"/>
        <v>0.05</v>
      </c>
      <c r="E31" s="62">
        <f t="shared" si="5"/>
        <v>0</v>
      </c>
      <c r="F31" s="61">
        <f t="shared" si="0"/>
        <v>0</v>
      </c>
      <c r="G31" s="60">
        <f t="shared" si="1"/>
        <v>0</v>
      </c>
      <c r="I31" s="4"/>
    </row>
    <row r="32" spans="2:15" ht="18" customHeight="1">
      <c r="B32" s="43">
        <f t="shared" si="2"/>
        <v>2037</v>
      </c>
      <c r="C32" s="58">
        <f t="shared" si="3"/>
        <v>0</v>
      </c>
      <c r="D32" s="56">
        <f t="shared" si="4"/>
        <v>0.05</v>
      </c>
      <c r="E32" s="62">
        <f t="shared" si="5"/>
        <v>0</v>
      </c>
      <c r="F32" s="61">
        <f t="shared" si="0"/>
        <v>0</v>
      </c>
      <c r="G32" s="60">
        <f t="shared" si="1"/>
        <v>0</v>
      </c>
      <c r="I32" s="4"/>
    </row>
    <row r="33" spans="2:9" ht="18" customHeight="1">
      <c r="B33" s="43">
        <f t="shared" si="2"/>
        <v>2038</v>
      </c>
      <c r="C33" s="58">
        <f t="shared" si="3"/>
        <v>0</v>
      </c>
      <c r="D33" s="56">
        <f t="shared" si="4"/>
        <v>0.05</v>
      </c>
      <c r="E33" s="62">
        <f t="shared" si="5"/>
        <v>0</v>
      </c>
      <c r="F33" s="61">
        <f t="shared" si="0"/>
        <v>0</v>
      </c>
      <c r="G33" s="60">
        <f t="shared" si="1"/>
        <v>0</v>
      </c>
      <c r="I33" s="4"/>
    </row>
    <row r="34" spans="2:9" ht="22.85" customHeight="1">
      <c r="B34" s="44"/>
      <c r="C34" s="45"/>
      <c r="D34" s="46"/>
      <c r="E34" s="45" t="s">
        <v>23</v>
      </c>
      <c r="F34" s="93">
        <f>SUM(F19:F33)</f>
        <v>13750</v>
      </c>
      <c r="G34" s="93">
        <f>SUM(G19:G33)</f>
        <v>113750</v>
      </c>
      <c r="I34" s="4"/>
    </row>
    <row r="35" spans="2:9" ht="15.65" customHeight="1">
      <c r="B35" s="7"/>
      <c r="C35" s="24"/>
      <c r="D35" s="28"/>
      <c r="E35" s="25"/>
      <c r="F35" s="26"/>
      <c r="G35" s="26"/>
      <c r="I35" s="4"/>
    </row>
    <row r="36" spans="2:9" ht="15" customHeight="1">
      <c r="B36" s="114" t="s">
        <v>34</v>
      </c>
      <c r="C36" s="114"/>
      <c r="D36" s="4"/>
      <c r="E36" s="4"/>
      <c r="F36" s="4"/>
      <c r="G36" s="4"/>
      <c r="H36" s="4"/>
      <c r="I36" s="4"/>
    </row>
    <row r="37" spans="2:9" ht="14.6">
      <c r="B37" s="37"/>
      <c r="C37" s="38"/>
      <c r="D37" s="38"/>
      <c r="E37" s="38"/>
      <c r="F37" s="38"/>
      <c r="G37" s="100"/>
      <c r="H37" s="4"/>
      <c r="I37" s="4"/>
    </row>
    <row r="38" spans="2:9" ht="14.6">
      <c r="B38" s="39"/>
      <c r="C38" s="101"/>
      <c r="D38" s="101"/>
      <c r="E38" s="101"/>
      <c r="F38" s="101"/>
      <c r="G38" s="102"/>
      <c r="H38" s="4"/>
      <c r="I38" s="4"/>
    </row>
    <row r="39" spans="2:9" ht="14.6">
      <c r="B39" s="39"/>
      <c r="C39" s="101"/>
      <c r="D39" s="101"/>
      <c r="E39" s="101"/>
      <c r="F39" s="101"/>
      <c r="G39" s="102"/>
      <c r="H39" s="4"/>
      <c r="I39" s="4"/>
    </row>
    <row r="40" spans="2:9" ht="14.6">
      <c r="B40" s="39"/>
      <c r="C40" s="101"/>
      <c r="D40" s="101"/>
      <c r="E40" s="101"/>
      <c r="F40" s="101"/>
      <c r="G40" s="102"/>
      <c r="H40" s="4"/>
      <c r="I40" s="4"/>
    </row>
    <row r="41" spans="2:9" ht="14.6">
      <c r="B41" s="39"/>
      <c r="C41" s="101"/>
      <c r="D41" s="101"/>
      <c r="E41" s="101"/>
      <c r="F41" s="101"/>
      <c r="G41" s="102"/>
      <c r="H41" s="4"/>
      <c r="I41" s="4"/>
    </row>
    <row r="42" spans="2:9" ht="14.6">
      <c r="B42" s="39"/>
      <c r="C42" s="101"/>
      <c r="D42" s="101"/>
      <c r="E42" s="101"/>
      <c r="F42" s="101"/>
      <c r="G42" s="102"/>
      <c r="H42" s="4"/>
      <c r="I42" s="4"/>
    </row>
    <row r="43" spans="2:9" ht="14.6">
      <c r="B43" s="39"/>
      <c r="C43" s="101"/>
      <c r="D43" s="101"/>
      <c r="E43" s="101"/>
      <c r="F43" s="101"/>
      <c r="G43" s="102"/>
      <c r="H43" s="4"/>
      <c r="I43" s="4"/>
    </row>
    <row r="44" spans="2:9" ht="14.6">
      <c r="B44" s="39"/>
      <c r="C44" s="101"/>
      <c r="D44" s="101"/>
      <c r="E44" s="101"/>
      <c r="F44" s="101"/>
      <c r="G44" s="102"/>
      <c r="H44" s="4"/>
      <c r="I44" s="4"/>
    </row>
    <row r="45" spans="2:9" ht="14.6">
      <c r="B45" s="39"/>
      <c r="C45" s="101"/>
      <c r="D45" s="101"/>
      <c r="E45" s="101"/>
      <c r="F45" s="101"/>
      <c r="G45" s="102"/>
      <c r="H45" s="4"/>
      <c r="I45" s="4"/>
    </row>
    <row r="46" spans="2:9" ht="14.6">
      <c r="B46" s="39"/>
      <c r="C46" s="101"/>
      <c r="D46" s="101"/>
      <c r="E46" s="101"/>
      <c r="F46" s="101"/>
      <c r="G46" s="102"/>
      <c r="H46" s="4"/>
      <c r="I46" s="4"/>
    </row>
    <row r="47" spans="2:9" ht="14.6">
      <c r="B47" s="39"/>
      <c r="C47" s="101"/>
      <c r="D47" s="101"/>
      <c r="E47" s="101"/>
      <c r="F47" s="101"/>
      <c r="G47" s="102"/>
    </row>
    <row r="48" spans="2:9" ht="14.6">
      <c r="B48" s="103"/>
      <c r="C48" s="104"/>
      <c r="D48" s="104"/>
      <c r="E48" s="104"/>
      <c r="F48" s="104"/>
      <c r="G48" s="105"/>
    </row>
    <row r="51" spans="2:7">
      <c r="B51" s="20"/>
    </row>
    <row r="52" spans="2:7">
      <c r="B52" s="19"/>
      <c r="G52" s="11"/>
    </row>
    <row r="53" spans="2:7">
      <c r="B53" s="19"/>
      <c r="F53" s="110"/>
      <c r="G53" s="110"/>
    </row>
  </sheetData>
  <sheetProtection algorithmName="SHA-512" hashValue="ITeZYSkg4ZvLJGaSH8qeKznsYpQTfRlyXTXO8c9jy59jE4rf1ASMZYzJ9rz6Q93u4wM9pED+WeUHwAvhvD323A==" saltValue="y0MvwO+BwaaVzQnSt5R2nw==" spinCount="100000" sheet="1" objects="1" scenarios="1" selectLockedCells="1"/>
  <mergeCells count="13">
    <mergeCell ref="B36:C36"/>
    <mergeCell ref="B13:C13"/>
    <mergeCell ref="B14:C14"/>
    <mergeCell ref="B15:C15"/>
    <mergeCell ref="B12:C12"/>
    <mergeCell ref="C17:C18"/>
    <mergeCell ref="B17:B18"/>
    <mergeCell ref="F53:G53"/>
    <mergeCell ref="J18:K18"/>
    <mergeCell ref="D17:D18"/>
    <mergeCell ref="E17:E18"/>
    <mergeCell ref="G17:G18"/>
    <mergeCell ref="F17:F18"/>
  </mergeCells>
  <phoneticPr fontId="2" type="noConversion"/>
  <printOptions horizontalCentered="1"/>
  <pageMargins left="0.43307086614173229" right="0.39370078740157483" top="0.55118110236220474" bottom="0.27559055118110237" header="0.51181102362204722" footer="0.23622047244094491"/>
  <pageSetup paperSize="9" orientation="portrait" horizontalDpi="1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Lainaerän suuruus</vt:lpstr>
      <vt:lpstr>Tasaerälaina</vt:lpstr>
      <vt:lpstr>'Lainaerän suuruus'!Tulostusalue</vt:lpstr>
      <vt:lpstr>Tasaerälaina!Tulostusalue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YT15 Lainalaskuri</dc:title>
  <dc:creator>Yritystulkki</dc:creator>
  <cp:lastModifiedBy>Yritystulkki</cp:lastModifiedBy>
  <cp:lastPrinted>2023-03-08T06:27:59Z</cp:lastPrinted>
  <dcterms:created xsi:type="dcterms:W3CDTF">2006-02-20T07:14:04Z</dcterms:created>
  <dcterms:modified xsi:type="dcterms:W3CDTF">2023-03-08T06:31:43Z</dcterms:modified>
</cp:coreProperties>
</file>