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Lappi &amp; Koillismaa &amp; Kainuu\Keminmaa, Simo, Business Tornio, Tervola, Ylitornio\Logon vaihto 221017\"/>
    </mc:Choice>
  </mc:AlternateContent>
  <xr:revisionPtr revIDLastSave="0" documentId="13_ncr:1_{0D7E6949-E4AB-433D-9473-F08F1FC38431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28680" yWindow="-120" windowWidth="29040" windowHeight="1584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2" l="1"/>
  <c r="D16" i="1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l="1"/>
  <c r="K64" i="8"/>
  <c r="E64" i="8"/>
  <c r="E64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
  suunnittelukulut
- franchising-jäsenmaksut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
 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
  edellyttää yritykseltä takuumaksua. Hinta vaihtelee palveluntarjoajilla 
 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<sst xmlns="http://schemas.openxmlformats.org/spreadsheetml/2006/main" count="215" uniqueCount="104">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</sst>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/>
    <xf numFmtId="0" fontId="0" fillId="2" borderId="0" xfId="0" applyFill="1" applyProtection="1">
      <protection hidden="1"/>
    </xf>
    <xf numFmtId="0" fontId="3" fillId="0" borderId="0" xfId="0" applyFont="1"/>
    <xf numFmtId="0" fontId="9" fillId="0" borderId="0" xfId="0" applyFont="1"/>
    <xf numFmtId="0" fontId="14" fillId="0" borderId="0" xfId="0" applyFont="1"/>
    <xf numFmtId="0" fontId="10" fillId="0" borderId="0" xfId="0" applyFont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Font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" fontId="9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Alignment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vertical="center"/>
      <protection hidden="1"/>
    </xf>
    <xf numFmtId="0" fontId="0" fillId="0" borderId="19" xfId="0" applyBorder="1"/>
    <xf numFmtId="0" fontId="0" fillId="0" borderId="19" xfId="0" applyBorder="1" applyAlignment="1">
      <alignment vertical="center"/>
    </xf>
    <xf numFmtId="0" fontId="18" fillId="0" borderId="0" xfId="0" applyFont="1" applyProtection="1"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6" fillId="0" borderId="2" xfId="0" applyFont="1" applyBorder="1" applyAlignment="1">
      <alignment vertical="center"/>
    </xf>
    <xf numFmtId="0" fontId="2" fillId="0" borderId="7" xfId="0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3" fontId="0" fillId="0" borderId="0" xfId="0" applyNumberFormat="1" applyProtection="1">
      <protection hidden="1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Border="1" applyAlignment="1">
      <alignment vertical="center"/>
    </xf>
    <xf numFmtId="0" fontId="9" fillId="0" borderId="10" xfId="0" applyFont="1" applyBorder="1" applyAlignment="1">
      <alignment vertical="center"/>
    </xf>
    <xf numFmtId="3" fontId="9" fillId="0" borderId="10" xfId="0" applyNumberFormat="1" applyFont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Border="1" applyAlignment="1" applyProtection="1">
      <alignment horizontal="right" vertical="center"/>
      <protection hidden="1"/>
    </xf>
    <xf numFmtId="3" fontId="4" fillId="0" borderId="10" xfId="0" applyNumberFormat="1" applyFont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3" fontId="4" fillId="0" borderId="25" xfId="0" applyNumberFormat="1" applyFont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Alignment="1">
      <alignment horizontal="left" vertical="center"/>
    </xf>
    <xf numFmtId="3" fontId="1" fillId="0" borderId="17" xfId="0" applyNumberFormat="1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3" fontId="17" fillId="0" borderId="0" xfId="0" applyNumberFormat="1" applyFont="1" applyAlignment="1">
      <alignment horizontal="left" vertical="center"/>
    </xf>
    <xf numFmtId="3" fontId="17" fillId="0" borderId="17" xfId="0" applyNumberFormat="1" applyFont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 applyProtection="1">
      <alignment horizontal="right" vertical="center"/>
      <protection hidden="1"/>
    </xf>
    <xf numFmtId="3" fontId="10" fillId="0" borderId="17" xfId="0" applyNumberFormat="1" applyFont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vertical="center"/>
      <protection hidden="1"/>
    </xf>
    <xf numFmtId="3" fontId="4" fillId="0" borderId="17" xfId="0" applyNumberFormat="1" applyFont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horizontal="center" vertical="center"/>
    </xf>
    <xf numFmtId="0" fontId="10" fillId="0" borderId="28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>
      <alignment horizontal="center" vertical="center"/>
    </xf>
    <xf numFmtId="0" fontId="10" fillId="0" borderId="27" xfId="0" applyFont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>
      <alignment horizontal="right"/>
    </xf>
    <xf numFmtId="0" fontId="10" fillId="0" borderId="28" xfId="0" applyFont="1" applyBorder="1" applyAlignment="1">
      <alignment horizontal="right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3" fontId="4" fillId="0" borderId="23" xfId="0" applyNumberFormat="1" applyFont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2" fillId="0" borderId="3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3" fontId="10" fillId="0" borderId="15" xfId="0" applyNumberFormat="1" applyFont="1" applyBorder="1" applyAlignment="1" applyProtection="1">
      <alignment horizontal="center" vertical="center"/>
      <protection hidden="1"/>
    </xf>
    <xf numFmtId="3" fontId="10" fillId="0" borderId="16" xfId="0" applyNumberFormat="1" applyFont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horizontal="right" vertical="center"/>
      <protection hidden="1"/>
    </xf>
    <xf numFmtId="3" fontId="10" fillId="0" borderId="16" xfId="0" applyNumberFormat="1" applyFont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 indent="1"/>
    </xf>
    <xf numFmtId="3" fontId="10" fillId="0" borderId="8" xfId="0" applyNumberFormat="1" applyFont="1" applyBorder="1" applyAlignment="1" applyProtection="1">
      <alignment horizontal="center" vertical="center"/>
      <protection hidden="1"/>
    </xf>
    <xf numFmtId="3" fontId="10" fillId="0" borderId="24" xfId="0" applyNumberFormat="1" applyFont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indent="1"/>
    </xf>
    <xf numFmtId="0" fontId="10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2" fillId="0" borderId="26" xfId="0" applyFont="1" applyBorder="1" applyAlignment="1">
      <alignment horizontal="left" vertical="center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6</xdr:col>
      <xdr:colOff>666418</xdr:colOff>
      <xdr:row>2</xdr:row>
      <xdr:rowOff>61792</xdr:rowOff>
    </xdr:from>
    <xdr:to>
      <xdr:col>10</xdr:col>
      <xdr:colOff>742204</xdr:colOff>
      <xdr:row>4</xdr:row>
      <xdr:rowOff>202279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E9F614F-E968-E376-59E1-860180074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2353" y="268857"/>
          <a:ext cx="2336938" cy="496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P68"/>
  <sheetViews>
    <sheetView showGridLines="0" showZeros="0" zoomScaleNormal="100" workbookViewId="0">
      <selection activeCell="N54" sqref="N54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19"/>
    </row>
    <row r="2" spans="1:13" ht="5.25" customHeight="1" x14ac:dyDescent="0.25"/>
    <row r="3" spans="1:13" ht="12" customHeight="1" x14ac:dyDescent="0.25">
      <c r="I3" s="87"/>
      <c r="J3" s="150"/>
      <c r="K3" s="150"/>
    </row>
    <row r="4" spans="1:13" ht="16.350000000000001" customHeight="1" x14ac:dyDescent="0.5">
      <c r="I4" s="151"/>
      <c r="J4" s="151"/>
      <c r="K4" s="151"/>
      <c r="M4" s="13" t="s">
        <v>17</v>
      </c>
    </row>
    <row r="5" spans="1:13" ht="16.5" customHeight="1" x14ac:dyDescent="0.25">
      <c r="B5" s="9" t="s">
        <v>11</v>
      </c>
      <c r="I5" s="151"/>
      <c r="J5" s="151"/>
      <c r="K5" s="151"/>
    </row>
    <row r="6" spans="1:13" ht="13.5" customHeight="1" x14ac:dyDescent="0.25">
      <c r="A6" s="4" t="s">
        <v>0</v>
      </c>
      <c r="B6" s="152" t="s">
        <v>27</v>
      </c>
      <c r="C6" s="153"/>
      <c r="D6" s="153"/>
      <c r="E6" s="153"/>
      <c r="H6" s="154"/>
      <c r="I6" s="155"/>
      <c r="J6" s="22"/>
      <c r="K6" s="22"/>
    </row>
    <row r="7" spans="1:13" ht="12.75" customHeight="1" x14ac:dyDescent="0.25">
      <c r="A7" s="4"/>
      <c r="B7" s="9" t="s">
        <v>1</v>
      </c>
      <c r="H7" s="9" t="s">
        <v>44</v>
      </c>
      <c r="I7" s="22"/>
      <c r="J7" s="23"/>
      <c r="K7" s="22"/>
    </row>
    <row r="8" spans="1:13" ht="13.5" customHeight="1" x14ac:dyDescent="0.25">
      <c r="A8" s="4" t="s">
        <v>0</v>
      </c>
      <c r="B8" s="156"/>
      <c r="C8" s="157"/>
      <c r="D8" s="157"/>
      <c r="E8" s="157"/>
      <c r="F8" s="11"/>
      <c r="G8" s="17" t="s">
        <v>0</v>
      </c>
      <c r="H8" s="158">
        <v>0</v>
      </c>
      <c r="I8" s="156"/>
      <c r="J8" s="159"/>
      <c r="K8" s="159"/>
    </row>
    <row r="9" spans="1:13" ht="5.25" customHeight="1" thickBot="1" x14ac:dyDescent="0.3">
      <c r="B9" s="65"/>
      <c r="C9" s="66"/>
    </row>
    <row r="10" spans="1:13" ht="15.6" x14ac:dyDescent="0.25">
      <c r="B10" s="69" t="s">
        <v>66</v>
      </c>
      <c r="C10" s="78"/>
      <c r="D10" s="39"/>
      <c r="E10" s="161"/>
      <c r="F10" s="161"/>
      <c r="G10" s="162"/>
      <c r="H10" s="163" t="s">
        <v>77</v>
      </c>
      <c r="I10" s="164"/>
      <c r="J10" s="164"/>
      <c r="K10" s="165"/>
      <c r="M10" s="18"/>
    </row>
    <row r="11" spans="1:13" x14ac:dyDescent="0.25">
      <c r="B11" s="47" t="s">
        <v>28</v>
      </c>
      <c r="C11" s="42" t="s">
        <v>4</v>
      </c>
      <c r="D11" s="43"/>
      <c r="E11" s="48" t="s">
        <v>22</v>
      </c>
      <c r="F11" s="49"/>
      <c r="G11" s="79"/>
      <c r="H11" s="166"/>
      <c r="I11" s="166"/>
      <c r="J11" s="166"/>
      <c r="K11" s="167"/>
    </row>
    <row r="12" spans="1:13" x14ac:dyDescent="0.25">
      <c r="B12" s="50"/>
      <c r="C12" s="174" t="s">
        <v>97</v>
      </c>
      <c r="D12" s="175"/>
      <c r="E12" s="96">
        <v>500</v>
      </c>
      <c r="F12" s="38"/>
      <c r="G12" s="80"/>
      <c r="H12" s="31"/>
      <c r="I12" s="31"/>
      <c r="J12" s="31"/>
      <c r="K12" s="75"/>
    </row>
    <row r="13" spans="1:13" x14ac:dyDescent="0.25">
      <c r="B13" s="50"/>
      <c r="C13" s="147" t="s">
        <v>93</v>
      </c>
      <c r="D13" s="148"/>
      <c r="E13" s="96">
        <v>800</v>
      </c>
      <c r="F13" s="38"/>
      <c r="G13" s="94" t="s">
        <v>56</v>
      </c>
      <c r="H13" s="31"/>
      <c r="I13" s="31"/>
      <c r="J13" s="31"/>
      <c r="K13" s="75"/>
    </row>
    <row r="14" spans="1:13" x14ac:dyDescent="0.25">
      <c r="B14" s="50"/>
      <c r="C14" s="172" t="s">
        <v>92</v>
      </c>
      <c r="D14" s="173"/>
      <c r="E14" s="96">
        <v>9900</v>
      </c>
      <c r="F14" s="168">
        <f>SUM(E12:E14)</f>
        <v>11200</v>
      </c>
      <c r="G14" s="169"/>
      <c r="H14" s="31"/>
      <c r="I14" s="31"/>
      <c r="J14" s="31"/>
      <c r="K14" s="75"/>
    </row>
    <row r="15" spans="1:13" ht="13.5" customHeight="1" x14ac:dyDescent="0.25">
      <c r="B15" s="47" t="s">
        <v>29</v>
      </c>
      <c r="C15" s="42" t="s">
        <v>5</v>
      </c>
      <c r="D15" s="51" t="s">
        <v>18</v>
      </c>
      <c r="E15" s="48" t="s">
        <v>22</v>
      </c>
      <c r="F15" s="44"/>
      <c r="G15" s="81"/>
      <c r="H15" s="31"/>
      <c r="I15" s="31"/>
      <c r="J15" s="31"/>
      <c r="K15" s="75"/>
      <c r="M15" s="18"/>
    </row>
    <row r="16" spans="1:13" ht="12.75" customHeight="1" x14ac:dyDescent="0.25">
      <c r="B16" s="47"/>
      <c r="C16" s="52"/>
      <c r="D16" s="97">
        <v>0</v>
      </c>
      <c r="E16" s="96">
        <v>0</v>
      </c>
      <c r="F16" s="54"/>
      <c r="G16" s="81"/>
      <c r="H16" s="31"/>
      <c r="I16" s="31"/>
      <c r="J16" s="31"/>
      <c r="K16" s="75"/>
    </row>
    <row r="17" spans="2:11" ht="12.75" customHeight="1" x14ac:dyDescent="0.25">
      <c r="B17" s="50"/>
      <c r="C17" s="55"/>
      <c r="D17" s="97">
        <v>0</v>
      </c>
      <c r="E17" s="96">
        <v>0</v>
      </c>
      <c r="F17" s="54"/>
      <c r="G17" s="94" t="s">
        <v>56</v>
      </c>
      <c r="H17" s="31"/>
      <c r="I17" s="31"/>
      <c r="J17" s="31"/>
      <c r="K17" s="75"/>
    </row>
    <row r="18" spans="2:11" ht="12.75" customHeight="1" x14ac:dyDescent="0.25">
      <c r="B18" s="50"/>
      <c r="C18" s="55"/>
      <c r="D18" s="97">
        <v>0</v>
      </c>
      <c r="E18" s="96">
        <v>0</v>
      </c>
      <c r="F18" s="168">
        <f>SUM(E16:E18)</f>
        <v>0</v>
      </c>
      <c r="G18" s="169"/>
      <c r="H18" s="31"/>
      <c r="I18" s="31"/>
      <c r="J18" s="31"/>
      <c r="K18" s="75"/>
    </row>
    <row r="19" spans="2:11" ht="13.5" customHeight="1" x14ac:dyDescent="0.25">
      <c r="B19" s="47" t="s">
        <v>30</v>
      </c>
      <c r="C19" s="42" t="s">
        <v>64</v>
      </c>
      <c r="D19" s="51" t="s">
        <v>18</v>
      </c>
      <c r="E19" s="48" t="s">
        <v>22</v>
      </c>
      <c r="F19" s="44"/>
      <c r="G19" s="83"/>
      <c r="H19" s="31"/>
      <c r="I19" s="31"/>
      <c r="J19" s="31"/>
      <c r="K19" s="75"/>
    </row>
    <row r="20" spans="2:11" ht="12.75" customHeight="1" x14ac:dyDescent="0.25">
      <c r="B20" s="50"/>
      <c r="C20" s="56" t="s">
        <v>79</v>
      </c>
      <c r="D20" s="97">
        <v>0.15</v>
      </c>
      <c r="E20" s="98">
        <v>60000</v>
      </c>
      <c r="F20" s="54"/>
      <c r="G20" s="83"/>
      <c r="H20" s="31"/>
      <c r="I20" s="31"/>
      <c r="J20" s="31"/>
      <c r="K20" s="75"/>
    </row>
    <row r="21" spans="2:11" ht="12.75" customHeight="1" x14ac:dyDescent="0.25">
      <c r="B21" s="50"/>
      <c r="C21" s="58" t="s">
        <v>80</v>
      </c>
      <c r="D21" s="97">
        <v>0.15</v>
      </c>
      <c r="E21" s="98">
        <v>4900</v>
      </c>
      <c r="F21" s="54"/>
      <c r="G21" s="82"/>
      <c r="H21" s="31"/>
      <c r="I21" s="31"/>
      <c r="J21" s="31"/>
      <c r="K21" s="75"/>
    </row>
    <row r="22" spans="2:11" ht="12.75" customHeight="1" x14ac:dyDescent="0.25">
      <c r="B22" s="50"/>
      <c r="C22" s="58" t="s">
        <v>81</v>
      </c>
      <c r="D22" s="97">
        <v>0.15</v>
      </c>
      <c r="E22" s="98">
        <v>2400</v>
      </c>
      <c r="F22" s="54"/>
      <c r="G22" s="94" t="s">
        <v>56</v>
      </c>
      <c r="H22" s="31"/>
      <c r="I22" s="31"/>
      <c r="J22" s="31"/>
      <c r="K22" s="75"/>
    </row>
    <row r="23" spans="2:11" ht="12.75" customHeight="1" x14ac:dyDescent="0.25">
      <c r="B23" s="50"/>
      <c r="C23" s="58" t="s">
        <v>82</v>
      </c>
      <c r="D23" s="97">
        <v>0</v>
      </c>
      <c r="E23" s="98">
        <v>1900</v>
      </c>
      <c r="F23" s="168">
        <f>SUM(E20:E23)</f>
        <v>69200</v>
      </c>
      <c r="G23" s="169"/>
      <c r="H23" s="31"/>
      <c r="I23" s="31"/>
      <c r="J23" s="31"/>
      <c r="K23" s="75"/>
    </row>
    <row r="24" spans="2:11" ht="13.5" customHeight="1" x14ac:dyDescent="0.25">
      <c r="B24" s="47" t="s">
        <v>31</v>
      </c>
      <c r="C24" s="42" t="s">
        <v>52</v>
      </c>
      <c r="D24" s="51" t="s">
        <v>18</v>
      </c>
      <c r="E24" s="48" t="s">
        <v>22</v>
      </c>
      <c r="F24" s="44"/>
      <c r="G24" s="83"/>
      <c r="H24" s="31"/>
      <c r="I24" s="31"/>
      <c r="J24" s="31"/>
      <c r="K24" s="75"/>
    </row>
    <row r="25" spans="2:11" ht="12.75" customHeight="1" x14ac:dyDescent="0.25">
      <c r="B25" s="50"/>
      <c r="C25" s="92" t="s">
        <v>85</v>
      </c>
      <c r="D25" s="97">
        <v>0</v>
      </c>
      <c r="E25" s="98">
        <v>3400</v>
      </c>
      <c r="F25" s="54"/>
      <c r="G25" s="83"/>
      <c r="H25" s="31"/>
      <c r="I25" s="31"/>
      <c r="J25" s="31"/>
      <c r="K25" s="75"/>
    </row>
    <row r="26" spans="2:11" ht="12.75" customHeight="1" x14ac:dyDescent="0.25">
      <c r="B26" s="50"/>
      <c r="C26" s="55" t="s">
        <v>83</v>
      </c>
      <c r="D26" s="97">
        <v>0</v>
      </c>
      <c r="E26" s="98">
        <v>8000</v>
      </c>
      <c r="F26" s="54"/>
      <c r="G26" s="95" t="s">
        <v>56</v>
      </c>
      <c r="H26" s="31"/>
      <c r="I26" s="31"/>
      <c r="J26" s="31"/>
      <c r="K26" s="75"/>
    </row>
    <row r="27" spans="2:11" ht="12.75" customHeight="1" x14ac:dyDescent="0.25">
      <c r="B27" s="50"/>
      <c r="C27" s="55" t="s">
        <v>84</v>
      </c>
      <c r="D27" s="97"/>
      <c r="E27" s="98">
        <v>1000</v>
      </c>
      <c r="F27" s="168">
        <f>SUM(E25:E27)</f>
        <v>12400</v>
      </c>
      <c r="G27" s="169"/>
      <c r="H27" s="31"/>
      <c r="I27" s="31"/>
      <c r="J27" s="31"/>
      <c r="K27" s="75"/>
    </row>
    <row r="28" spans="2:11" s="7" customFormat="1" ht="13.5" customHeight="1" x14ac:dyDescent="0.25">
      <c r="B28" s="47" t="s">
        <v>32</v>
      </c>
      <c r="C28" s="42" t="s">
        <v>65</v>
      </c>
      <c r="D28" s="51" t="s">
        <v>18</v>
      </c>
      <c r="E28" s="48" t="s">
        <v>22</v>
      </c>
      <c r="F28" s="44"/>
      <c r="G28" s="83"/>
      <c r="H28" s="31"/>
      <c r="I28" s="31">
        <v>0</v>
      </c>
      <c r="J28" s="31"/>
      <c r="K28" s="75"/>
    </row>
    <row r="29" spans="2:11" s="7" customFormat="1" ht="12.75" customHeight="1" x14ac:dyDescent="0.25">
      <c r="B29" s="47" t="s">
        <v>0</v>
      </c>
      <c r="C29" s="56">
        <v>0</v>
      </c>
      <c r="D29" s="53">
        <v>0</v>
      </c>
      <c r="E29" s="57">
        <v>0</v>
      </c>
      <c r="F29" s="54"/>
      <c r="G29" s="83"/>
      <c r="H29" s="31"/>
      <c r="I29" s="31"/>
      <c r="J29" s="31"/>
      <c r="K29" s="75"/>
    </row>
    <row r="30" spans="2:11" s="7" customFormat="1" ht="12.75" customHeight="1" x14ac:dyDescent="0.25">
      <c r="B30" s="59"/>
      <c r="C30" s="58">
        <v>0</v>
      </c>
      <c r="D30" s="53"/>
      <c r="E30" s="57">
        <v>0</v>
      </c>
      <c r="F30" s="54"/>
      <c r="G30" s="94" t="s">
        <v>56</v>
      </c>
      <c r="H30" s="31"/>
      <c r="I30" s="31"/>
      <c r="J30" s="31"/>
      <c r="K30" s="75"/>
    </row>
    <row r="31" spans="2:11" s="7" customFormat="1" ht="12.75" customHeight="1" x14ac:dyDescent="0.25">
      <c r="B31" s="59"/>
      <c r="C31" s="58">
        <v>0</v>
      </c>
      <c r="D31" s="53"/>
      <c r="E31" s="37">
        <v>0</v>
      </c>
      <c r="F31" s="170">
        <f>SUM(E29:E31)</f>
        <v>0</v>
      </c>
      <c r="G31" s="171"/>
      <c r="H31" s="31"/>
      <c r="I31" s="31"/>
      <c r="J31" s="31"/>
      <c r="K31" s="75"/>
    </row>
    <row r="32" spans="2:11" ht="13.5" customHeight="1" x14ac:dyDescent="0.25">
      <c r="B32" s="47" t="s">
        <v>33</v>
      </c>
      <c r="C32" s="42" t="s">
        <v>6</v>
      </c>
      <c r="D32" s="43"/>
      <c r="E32" s="48" t="s">
        <v>22</v>
      </c>
      <c r="F32" s="44"/>
      <c r="G32" s="83"/>
      <c r="H32" s="31"/>
      <c r="I32" s="31"/>
      <c r="J32" s="31"/>
      <c r="K32" s="75"/>
    </row>
    <row r="33" spans="2:13" ht="12.75" customHeight="1" x14ac:dyDescent="0.25">
      <c r="B33" s="50"/>
      <c r="C33" s="157" t="s">
        <v>86</v>
      </c>
      <c r="D33" s="157"/>
      <c r="E33" s="96">
        <v>400</v>
      </c>
      <c r="F33" s="54"/>
      <c r="G33" s="83"/>
      <c r="H33" s="31"/>
      <c r="I33" s="31"/>
      <c r="J33" s="31"/>
      <c r="K33" s="75"/>
    </row>
    <row r="34" spans="2:13" ht="12.75" customHeight="1" x14ac:dyDescent="0.25">
      <c r="B34" s="50"/>
      <c r="C34" s="160" t="s">
        <v>87</v>
      </c>
      <c r="D34" s="160"/>
      <c r="E34" s="96">
        <v>500</v>
      </c>
      <c r="F34" s="54"/>
      <c r="G34" s="83"/>
      <c r="H34" s="31"/>
      <c r="I34" s="31"/>
      <c r="J34" s="31"/>
      <c r="K34" s="75"/>
    </row>
    <row r="35" spans="2:13" ht="12.75" customHeight="1" x14ac:dyDescent="0.25">
      <c r="B35" s="50"/>
      <c r="C35" s="160" t="s">
        <v>73</v>
      </c>
      <c r="D35" s="160"/>
      <c r="E35" s="96">
        <v>200</v>
      </c>
      <c r="F35" s="54"/>
      <c r="G35" s="83"/>
      <c r="H35" s="31"/>
      <c r="I35" s="31"/>
      <c r="J35" s="31"/>
      <c r="K35" s="75"/>
    </row>
    <row r="36" spans="2:13" ht="12.75" customHeight="1" x14ac:dyDescent="0.25">
      <c r="B36" s="50"/>
      <c r="C36" s="160" t="s">
        <v>74</v>
      </c>
      <c r="D36" s="160"/>
      <c r="E36" s="96">
        <v>3000</v>
      </c>
      <c r="F36" s="54"/>
      <c r="G36" s="83"/>
      <c r="H36" s="31"/>
      <c r="I36" s="31"/>
      <c r="J36" s="31"/>
      <c r="K36" s="75"/>
    </row>
    <row r="37" spans="2:13" ht="12.75" customHeight="1" x14ac:dyDescent="0.25">
      <c r="B37" s="50"/>
      <c r="C37" s="160" t="s">
        <v>0</v>
      </c>
      <c r="D37" s="160"/>
      <c r="E37" s="96"/>
      <c r="F37" s="54"/>
      <c r="G37" s="95" t="s">
        <v>56</v>
      </c>
      <c r="H37" s="31"/>
      <c r="I37" s="31"/>
      <c r="J37" s="31"/>
      <c r="K37" s="75"/>
    </row>
    <row r="38" spans="2:13" ht="12.75" customHeight="1" x14ac:dyDescent="0.25">
      <c r="B38" s="50"/>
      <c r="C38" s="157"/>
      <c r="D38" s="157"/>
      <c r="E38" s="96"/>
      <c r="F38" s="168">
        <f>SUM(E33:E38)</f>
        <v>4100</v>
      </c>
      <c r="G38" s="169"/>
      <c r="H38" s="31"/>
      <c r="I38" s="31"/>
      <c r="J38" s="31"/>
      <c r="K38" s="75"/>
    </row>
    <row r="39" spans="2:13" ht="13.5" customHeight="1" x14ac:dyDescent="0.25">
      <c r="B39" s="47" t="s">
        <v>34</v>
      </c>
      <c r="C39" s="42" t="s">
        <v>19</v>
      </c>
      <c r="D39" s="43"/>
      <c r="E39" s="42"/>
      <c r="F39" s="42"/>
      <c r="G39" s="94" t="s">
        <v>22</v>
      </c>
      <c r="H39" s="31"/>
      <c r="I39" s="31"/>
      <c r="J39" s="31"/>
      <c r="K39" s="75"/>
    </row>
    <row r="40" spans="2:13" ht="12.75" customHeight="1" x14ac:dyDescent="0.25">
      <c r="B40" s="50"/>
      <c r="C40" s="43" t="s">
        <v>7</v>
      </c>
      <c r="D40" s="43"/>
      <c r="E40" s="42"/>
      <c r="F40" s="176">
        <v>1600</v>
      </c>
      <c r="G40" s="177"/>
      <c r="H40" s="31"/>
      <c r="I40" s="31"/>
      <c r="J40" s="31"/>
      <c r="K40" s="75"/>
    </row>
    <row r="41" spans="2:13" s="7" customFormat="1" ht="5.25" customHeight="1" x14ac:dyDescent="0.25">
      <c r="B41" s="59"/>
      <c r="C41" s="60"/>
      <c r="D41" s="60"/>
      <c r="E41" s="61"/>
      <c r="F41" s="61"/>
      <c r="G41" s="84"/>
      <c r="H41" s="111"/>
      <c r="I41" s="111"/>
      <c r="J41" s="111"/>
      <c r="K41" s="112"/>
    </row>
    <row r="42" spans="2:13" ht="12.75" customHeight="1" x14ac:dyDescent="0.25">
      <c r="B42" s="47" t="s">
        <v>35</v>
      </c>
      <c r="C42" s="178" t="s">
        <v>99</v>
      </c>
      <c r="D42" s="178"/>
      <c r="E42" s="178"/>
      <c r="F42" s="176">
        <v>35962</v>
      </c>
      <c r="G42" s="177"/>
      <c r="H42" s="31" t="s">
        <v>89</v>
      </c>
      <c r="I42" s="31"/>
      <c r="J42" s="31"/>
      <c r="K42" s="75"/>
      <c r="M42" s="26"/>
    </row>
    <row r="43" spans="2:13" s="10" customFormat="1" ht="5.25" customHeight="1" x14ac:dyDescent="0.25">
      <c r="B43" s="62"/>
      <c r="C43" s="63"/>
      <c r="D43" s="63"/>
      <c r="E43" s="64"/>
      <c r="F43" s="36"/>
      <c r="G43" s="85"/>
      <c r="H43" s="111"/>
      <c r="I43" s="111"/>
      <c r="J43" s="111"/>
      <c r="K43" s="112"/>
    </row>
    <row r="44" spans="2:13" ht="12.75" customHeight="1" x14ac:dyDescent="0.25">
      <c r="B44" s="47" t="s">
        <v>36</v>
      </c>
      <c r="C44" s="42" t="s">
        <v>101</v>
      </c>
      <c r="D44" s="43"/>
      <c r="E44" s="48" t="s">
        <v>22</v>
      </c>
      <c r="F44" s="49"/>
      <c r="G44" s="86"/>
      <c r="H44" s="182" t="s">
        <v>41</v>
      </c>
      <c r="I44" s="182"/>
      <c r="J44" s="182"/>
      <c r="K44" s="183"/>
    </row>
    <row r="45" spans="2:13" ht="12.75" customHeight="1" x14ac:dyDescent="0.25">
      <c r="B45" s="47"/>
      <c r="C45" s="157" t="s">
        <v>78</v>
      </c>
      <c r="D45" s="184"/>
      <c r="E45" s="96">
        <v>7200</v>
      </c>
      <c r="F45" s="38"/>
      <c r="G45" s="86"/>
      <c r="H45" s="31"/>
      <c r="I45" s="31"/>
      <c r="J45" s="31"/>
      <c r="K45" s="75"/>
      <c r="M45" s="26"/>
    </row>
    <row r="46" spans="2:13" ht="12.75" customHeight="1" x14ac:dyDescent="0.25">
      <c r="B46" s="47"/>
      <c r="C46" s="160"/>
      <c r="D46" s="185"/>
      <c r="E46" s="96"/>
      <c r="F46" s="38"/>
      <c r="G46" s="86"/>
      <c r="H46" s="31"/>
      <c r="I46" s="31"/>
      <c r="J46" s="31"/>
      <c r="K46" s="75"/>
    </row>
    <row r="47" spans="2:13" ht="12.75" customHeight="1" x14ac:dyDescent="0.25">
      <c r="B47" s="47"/>
      <c r="C47" s="160"/>
      <c r="D47" s="185"/>
      <c r="E47" s="96">
        <v>0</v>
      </c>
      <c r="F47" s="38"/>
      <c r="G47" s="86"/>
      <c r="H47" s="31"/>
      <c r="I47" s="31"/>
      <c r="J47" s="31"/>
      <c r="K47" s="75"/>
    </row>
    <row r="48" spans="2:13" ht="12.75" customHeight="1" x14ac:dyDescent="0.25">
      <c r="B48" s="47"/>
      <c r="C48" s="160"/>
      <c r="D48" s="185"/>
      <c r="E48" s="96">
        <v>0</v>
      </c>
      <c r="F48" s="168">
        <f>SUM(E45:E48)</f>
        <v>7200</v>
      </c>
      <c r="G48" s="169"/>
      <c r="H48" s="31"/>
      <c r="I48" s="31"/>
      <c r="J48" s="31"/>
      <c r="K48" s="75"/>
    </row>
    <row r="49" spans="2:16" s="7" customFormat="1" ht="5.25" customHeight="1" thickBot="1" x14ac:dyDescent="0.3">
      <c r="B49" s="88"/>
      <c r="C49" s="89"/>
      <c r="D49" s="90"/>
      <c r="E49" s="89"/>
      <c r="F49" s="89"/>
      <c r="G49" s="91"/>
      <c r="H49" s="107"/>
      <c r="I49" s="107"/>
      <c r="J49" s="107"/>
      <c r="K49" s="108"/>
    </row>
    <row r="50" spans="2:16" ht="16.05" customHeight="1" thickBot="1" x14ac:dyDescent="0.3">
      <c r="B50" s="43"/>
      <c r="C50" s="186" t="s">
        <v>100</v>
      </c>
      <c r="D50" s="186"/>
      <c r="E50" s="186"/>
      <c r="F50" s="187">
        <f>F48+F42+F40+F38+F31+F27+F23+F18+F14</f>
        <v>141662</v>
      </c>
      <c r="G50" s="188"/>
      <c r="H50" s="109"/>
      <c r="I50" s="109"/>
      <c r="J50" s="109"/>
      <c r="K50" s="110"/>
      <c r="P50" s="26"/>
    </row>
    <row r="51" spans="2:16" ht="5.25" customHeight="1" thickBot="1" x14ac:dyDescent="0.3">
      <c r="C51" s="1"/>
      <c r="E51" s="1"/>
      <c r="F51" s="1"/>
      <c r="G51" s="3"/>
      <c r="H51" s="11"/>
      <c r="I51" s="11"/>
      <c r="J51" s="11"/>
      <c r="K51" s="11"/>
    </row>
    <row r="52" spans="2:16" ht="18" customHeight="1" x14ac:dyDescent="0.3">
      <c r="B52" s="6" t="s">
        <v>53</v>
      </c>
      <c r="C52" s="39"/>
      <c r="D52" s="39"/>
      <c r="E52" s="72" t="s">
        <v>24</v>
      </c>
      <c r="F52" s="71"/>
      <c r="G52" s="69" t="s">
        <v>42</v>
      </c>
      <c r="H52" s="40"/>
      <c r="I52" s="40"/>
      <c r="J52" s="39"/>
      <c r="K52" s="41"/>
    </row>
    <row r="53" spans="2:16" ht="13.5" customHeight="1" x14ac:dyDescent="0.25">
      <c r="B53" s="15" t="s">
        <v>3</v>
      </c>
      <c r="C53" s="42" t="s">
        <v>8</v>
      </c>
      <c r="D53" s="43"/>
      <c r="E53" s="99">
        <v>8532</v>
      </c>
      <c r="F53" s="32"/>
      <c r="G53" s="70" t="s">
        <v>43</v>
      </c>
      <c r="H53" s="33"/>
      <c r="I53" s="33"/>
      <c r="J53" s="34"/>
      <c r="K53" s="35" t="s">
        <v>26</v>
      </c>
    </row>
    <row r="54" spans="2:16" ht="13.5" customHeight="1" x14ac:dyDescent="0.25">
      <c r="B54" s="15" t="s">
        <v>9</v>
      </c>
      <c r="C54" s="42" t="s">
        <v>38</v>
      </c>
      <c r="D54" s="43"/>
      <c r="E54" s="99">
        <v>47000</v>
      </c>
      <c r="F54" s="32"/>
      <c r="G54" s="189" t="s">
        <v>88</v>
      </c>
      <c r="H54" s="190"/>
      <c r="I54" s="190"/>
      <c r="J54" s="191"/>
      <c r="K54" s="101">
        <v>70000</v>
      </c>
    </row>
    <row r="55" spans="2:16" ht="13.5" customHeight="1" x14ac:dyDescent="0.25">
      <c r="B55" s="15" t="s">
        <v>10</v>
      </c>
      <c r="C55" s="42" t="s">
        <v>37</v>
      </c>
      <c r="D55" s="43"/>
      <c r="E55" s="99">
        <v>0</v>
      </c>
      <c r="F55" s="32"/>
      <c r="G55" s="179"/>
      <c r="H55" s="180"/>
      <c r="I55" s="180"/>
      <c r="J55" s="181"/>
      <c r="K55" s="101">
        <v>0</v>
      </c>
    </row>
    <row r="56" spans="2:16" ht="13.5" customHeight="1" x14ac:dyDescent="0.25">
      <c r="B56" s="15" t="s">
        <v>13</v>
      </c>
      <c r="C56" s="42" t="s">
        <v>39</v>
      </c>
      <c r="D56" s="44"/>
      <c r="E56" s="100">
        <v>6259.0132827324478</v>
      </c>
      <c r="F56" s="36"/>
      <c r="G56" s="179"/>
      <c r="H56" s="180"/>
      <c r="I56" s="180"/>
      <c r="J56" s="181"/>
      <c r="K56" s="101">
        <v>0</v>
      </c>
      <c r="N56" s="7"/>
    </row>
    <row r="57" spans="2:16" ht="13.5" customHeight="1" x14ac:dyDescent="0.25">
      <c r="B57" s="15" t="s">
        <v>23</v>
      </c>
      <c r="C57" s="42" t="s">
        <v>12</v>
      </c>
      <c r="D57" s="44"/>
      <c r="E57" s="100">
        <f>IF((E13+E14+E17+F23+F27+F40+F38-E54)&lt;0,0,(E13+E14+E17+F23+F27+F40+F38-E54)*0.19355)</f>
        <v>9871.0499999999993</v>
      </c>
      <c r="F57" s="36"/>
      <c r="G57" s="179"/>
      <c r="H57" s="180"/>
      <c r="I57" s="180"/>
      <c r="J57" s="181"/>
      <c r="K57" s="101">
        <v>0</v>
      </c>
      <c r="N57" s="7"/>
    </row>
    <row r="58" spans="2:16" ht="13.5" customHeight="1" x14ac:dyDescent="0.25">
      <c r="B58" s="15" t="s">
        <v>40</v>
      </c>
      <c r="C58" s="42" t="s">
        <v>25</v>
      </c>
      <c r="D58" s="43"/>
      <c r="E58" s="100">
        <f>SUM(E59:E61)</f>
        <v>70000</v>
      </c>
      <c r="F58" s="36"/>
      <c r="G58" s="179"/>
      <c r="H58" s="180"/>
      <c r="I58" s="180"/>
      <c r="J58" s="181"/>
      <c r="K58" s="101">
        <v>0</v>
      </c>
    </row>
    <row r="59" spans="2:16" ht="12.75" customHeight="1" x14ac:dyDescent="0.25">
      <c r="B59" s="16"/>
      <c r="C59" s="196" t="s">
        <v>16</v>
      </c>
      <c r="D59" s="197"/>
      <c r="E59" s="101">
        <v>0</v>
      </c>
      <c r="F59" s="38"/>
      <c r="G59" s="179"/>
      <c r="H59" s="180"/>
      <c r="I59" s="180"/>
      <c r="J59" s="181"/>
      <c r="K59" s="101">
        <v>0</v>
      </c>
    </row>
    <row r="60" spans="2:16" ht="12.75" customHeight="1" x14ac:dyDescent="0.25">
      <c r="B60" s="16"/>
      <c r="C60" s="157" t="s">
        <v>61</v>
      </c>
      <c r="D60" s="184"/>
      <c r="E60" s="101">
        <v>60000</v>
      </c>
      <c r="F60" s="38"/>
      <c r="G60" s="179" t="s">
        <v>0</v>
      </c>
      <c r="H60" s="180"/>
      <c r="I60" s="180"/>
      <c r="J60" s="181"/>
      <c r="K60" s="101">
        <v>0</v>
      </c>
    </row>
    <row r="61" spans="2:16" ht="12.75" customHeight="1" thickBot="1" x14ac:dyDescent="0.3">
      <c r="B61" s="73"/>
      <c r="C61" s="198" t="s">
        <v>62</v>
      </c>
      <c r="D61" s="198"/>
      <c r="E61" s="102">
        <v>10000</v>
      </c>
      <c r="F61" s="38"/>
      <c r="G61" s="199"/>
      <c r="H61" s="200"/>
      <c r="I61" s="200"/>
      <c r="J61" s="200"/>
      <c r="K61" s="102">
        <v>0</v>
      </c>
    </row>
    <row r="62" spans="2:16" ht="16.05" customHeight="1" thickBot="1" x14ac:dyDescent="0.3">
      <c r="B62" s="14"/>
      <c r="C62" s="192" t="s">
        <v>54</v>
      </c>
      <c r="D62" s="192"/>
      <c r="E62" s="93">
        <f>E53+E54+E58+E56+E57+E55</f>
        <v>141662.06328273244</v>
      </c>
      <c r="F62" s="36"/>
      <c r="G62" s="192" t="s">
        <v>55</v>
      </c>
      <c r="H62" s="192"/>
      <c r="I62" s="192"/>
      <c r="J62" s="192"/>
      <c r="K62" s="93">
        <f>SUM(K54:K61)</f>
        <v>70000</v>
      </c>
    </row>
    <row r="63" spans="2:16" ht="5.25" customHeight="1" x14ac:dyDescent="0.25">
      <c r="B63" s="14"/>
      <c r="C63" s="42"/>
      <c r="D63" s="43"/>
      <c r="E63" s="42"/>
      <c r="F63" s="42"/>
      <c r="G63" s="36"/>
      <c r="H63" s="61"/>
      <c r="I63" s="61"/>
      <c r="J63" s="61"/>
      <c r="K63" s="68"/>
    </row>
    <row r="64" spans="2:16" x14ac:dyDescent="0.25">
      <c r="B64" s="12"/>
      <c r="C64" s="193" t="s">
        <v>14</v>
      </c>
      <c r="D64" s="194"/>
      <c r="E64" s="103">
        <f>E56+E57</f>
        <v>16130.063282732448</v>
      </c>
      <c r="F64" s="36"/>
      <c r="G64" s="43"/>
      <c r="H64" s="42" t="s">
        <v>15</v>
      </c>
      <c r="I64" s="45"/>
      <c r="J64" s="46"/>
      <c r="K64" s="104">
        <f>IF(F50=0,0,(E56+E59)/F50)</f>
        <v>4.418272566201556E-2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95"/>
      <c r="C67" s="195"/>
      <c r="D67" s="195"/>
      <c r="E67" s="74"/>
      <c r="F67" s="67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ttOug2UBlnp6yKrXyqssL9OPM2w8Y7q9H1dUi/kJ5lHvaUzYpywAUioRQc099DP+P56Y1u12QTSltNMikYs/bA==" saltValue="zMoP582LnsdPtZUOEnF47w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="115" zoomScaleNormal="115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19"/>
    </row>
    <row r="2" spans="1:13" ht="5.25" customHeight="1" x14ac:dyDescent="0.25">
      <c r="H2" s="201"/>
      <c r="I2" s="201"/>
      <c r="J2" s="201"/>
      <c r="K2" s="201"/>
    </row>
    <row r="3" spans="1:13" ht="12" customHeight="1" x14ac:dyDescent="0.25">
      <c r="H3" s="201"/>
      <c r="I3" s="201"/>
      <c r="J3" s="201"/>
      <c r="K3" s="201"/>
    </row>
    <row r="4" spans="1:13" ht="16.350000000000001" customHeight="1" x14ac:dyDescent="0.5">
      <c r="H4" s="201"/>
      <c r="I4" s="201"/>
      <c r="J4" s="201"/>
      <c r="K4" s="201"/>
      <c r="M4" s="13" t="s">
        <v>17</v>
      </c>
    </row>
    <row r="5" spans="1:13" ht="16.5" customHeight="1" x14ac:dyDescent="0.25">
      <c r="B5" s="9" t="s">
        <v>11</v>
      </c>
      <c r="H5" s="201"/>
      <c r="I5" s="201"/>
      <c r="J5" s="201"/>
      <c r="K5" s="201"/>
    </row>
    <row r="6" spans="1:13" ht="13.5" customHeight="1" x14ac:dyDescent="0.25">
      <c r="A6" s="4" t="s">
        <v>0</v>
      </c>
      <c r="B6" s="152">
        <v>0</v>
      </c>
      <c r="C6" s="153"/>
      <c r="D6" s="153"/>
      <c r="E6" s="153"/>
      <c r="H6" s="154"/>
      <c r="I6" s="155"/>
      <c r="J6" s="22"/>
      <c r="K6" s="22"/>
    </row>
    <row r="7" spans="1:13" ht="12.75" customHeight="1" x14ac:dyDescent="0.25">
      <c r="A7" s="4"/>
      <c r="B7" s="9" t="s">
        <v>1</v>
      </c>
      <c r="H7" s="9" t="s">
        <v>44</v>
      </c>
      <c r="I7" s="22"/>
      <c r="J7" s="23"/>
      <c r="K7" s="22"/>
    </row>
    <row r="8" spans="1:13" ht="13.5" customHeight="1" x14ac:dyDescent="0.25">
      <c r="A8" s="4" t="s">
        <v>0</v>
      </c>
      <c r="B8" s="156"/>
      <c r="C8" s="157"/>
      <c r="D8" s="157"/>
      <c r="E8" s="157"/>
      <c r="F8" s="11"/>
      <c r="G8" s="17" t="s">
        <v>0</v>
      </c>
      <c r="H8" s="158">
        <v>0</v>
      </c>
      <c r="I8" s="156"/>
      <c r="J8" s="159"/>
      <c r="K8" s="159"/>
    </row>
    <row r="9" spans="1:13" ht="5.25" customHeight="1" x14ac:dyDescent="0.25">
      <c r="B9" s="113"/>
      <c r="C9" s="114"/>
    </row>
    <row r="10" spans="1:13" ht="22.5" customHeight="1" x14ac:dyDescent="0.25">
      <c r="B10" s="145" t="s">
        <v>66</v>
      </c>
      <c r="C10" s="113"/>
      <c r="D10" s="114"/>
      <c r="E10" s="206"/>
      <c r="F10" s="206"/>
      <c r="G10" s="207"/>
      <c r="H10" s="208" t="s">
        <v>77</v>
      </c>
      <c r="I10" s="164"/>
      <c r="J10" s="164"/>
      <c r="K10" s="165"/>
      <c r="M10" s="18"/>
    </row>
    <row r="11" spans="1:13" x14ac:dyDescent="0.25">
      <c r="B11" s="115" t="s">
        <v>28</v>
      </c>
      <c r="C11" s="42" t="s">
        <v>4</v>
      </c>
      <c r="D11" s="43"/>
      <c r="E11" s="48" t="s">
        <v>22</v>
      </c>
      <c r="F11" s="49"/>
      <c r="G11" s="116"/>
      <c r="H11" s="166">
        <v>0</v>
      </c>
      <c r="I11" s="166"/>
      <c r="J11" s="166"/>
      <c r="K11" s="167"/>
    </row>
    <row r="12" spans="1:13" x14ac:dyDescent="0.25">
      <c r="B12" s="117"/>
      <c r="C12" s="157" t="s">
        <v>91</v>
      </c>
      <c r="D12" s="184"/>
      <c r="E12" s="96">
        <v>0</v>
      </c>
      <c r="F12" s="38"/>
      <c r="G12" s="118"/>
      <c r="H12" s="31"/>
      <c r="I12" s="31"/>
      <c r="J12" s="31"/>
      <c r="K12" s="75"/>
    </row>
    <row r="13" spans="1:13" x14ac:dyDescent="0.25">
      <c r="B13" s="117"/>
      <c r="C13" s="157" t="s">
        <v>90</v>
      </c>
      <c r="D13" s="184"/>
      <c r="E13" s="96">
        <v>0</v>
      </c>
      <c r="F13" s="38"/>
      <c r="G13" s="119" t="s">
        <v>56</v>
      </c>
      <c r="H13" s="31"/>
      <c r="I13" s="31"/>
      <c r="J13" s="31"/>
      <c r="K13" s="75"/>
    </row>
    <row r="14" spans="1:13" x14ac:dyDescent="0.25">
      <c r="B14" s="117"/>
      <c r="C14" s="172"/>
      <c r="D14" s="173"/>
      <c r="E14" s="96">
        <v>0</v>
      </c>
      <c r="F14" s="168">
        <f>SUM(E12:E14)</f>
        <v>0</v>
      </c>
      <c r="G14" s="205"/>
      <c r="H14" s="31"/>
      <c r="I14" s="31"/>
      <c r="J14" s="31"/>
      <c r="K14" s="75"/>
    </row>
    <row r="15" spans="1:13" ht="13.5" customHeight="1" x14ac:dyDescent="0.25">
      <c r="B15" s="115" t="s">
        <v>29</v>
      </c>
      <c r="C15" s="42" t="s">
        <v>5</v>
      </c>
      <c r="D15" s="51" t="s">
        <v>18</v>
      </c>
      <c r="E15" s="48" t="s">
        <v>22</v>
      </c>
      <c r="F15" s="44"/>
      <c r="G15" s="120"/>
      <c r="H15" s="31"/>
      <c r="I15" s="31"/>
      <c r="J15" s="31"/>
      <c r="K15" s="75"/>
      <c r="M15" s="18"/>
    </row>
    <row r="16" spans="1:13" ht="12.75" customHeight="1" x14ac:dyDescent="0.25">
      <c r="B16" s="115"/>
      <c r="C16" s="52" t="s">
        <v>67</v>
      </c>
      <c r="D16" s="97">
        <v>0</v>
      </c>
      <c r="E16" s="96">
        <v>0</v>
      </c>
      <c r="F16" s="54"/>
      <c r="G16" s="120"/>
      <c r="H16" s="31"/>
      <c r="I16" s="31"/>
      <c r="J16" s="31"/>
      <c r="K16" s="75"/>
    </row>
    <row r="17" spans="2:11" ht="12.75" customHeight="1" x14ac:dyDescent="0.25">
      <c r="B17" s="117"/>
      <c r="C17" s="55" t="s">
        <v>94</v>
      </c>
      <c r="D17" s="97">
        <v>0</v>
      </c>
      <c r="E17" s="96">
        <v>0</v>
      </c>
      <c r="F17" s="54"/>
      <c r="G17" s="119" t="s">
        <v>56</v>
      </c>
      <c r="H17" s="31"/>
      <c r="I17" s="31"/>
      <c r="J17" s="31"/>
      <c r="K17" s="75"/>
    </row>
    <row r="18" spans="2:11" ht="12.75" customHeight="1" x14ac:dyDescent="0.25">
      <c r="B18" s="117"/>
      <c r="C18" s="55" t="s">
        <v>103</v>
      </c>
      <c r="D18" s="97">
        <v>0</v>
      </c>
      <c r="E18" s="96">
        <v>0</v>
      </c>
      <c r="F18" s="168">
        <f>SUM(E16:E18)</f>
        <v>0</v>
      </c>
      <c r="G18" s="205"/>
      <c r="H18" s="31"/>
      <c r="I18" s="31"/>
      <c r="J18" s="31"/>
      <c r="K18" s="75"/>
    </row>
    <row r="19" spans="2:11" ht="13.5" customHeight="1" x14ac:dyDescent="0.25">
      <c r="B19" s="115" t="s">
        <v>30</v>
      </c>
      <c r="C19" s="42" t="s">
        <v>64</v>
      </c>
      <c r="D19" s="51" t="s">
        <v>18</v>
      </c>
      <c r="E19" s="48" t="s">
        <v>22</v>
      </c>
      <c r="F19" s="44"/>
      <c r="G19" s="121"/>
      <c r="H19" s="31"/>
      <c r="I19" s="31"/>
      <c r="J19" s="31"/>
      <c r="K19" s="75"/>
    </row>
    <row r="20" spans="2:11" ht="12.75" customHeight="1" x14ac:dyDescent="0.25">
      <c r="B20" s="117"/>
      <c r="C20" s="56">
        <v>0</v>
      </c>
      <c r="D20" s="97">
        <v>0</v>
      </c>
      <c r="E20" s="98">
        <v>0</v>
      </c>
      <c r="F20" s="54"/>
      <c r="G20" s="121"/>
      <c r="H20" s="31"/>
      <c r="I20" s="31"/>
      <c r="J20" s="31"/>
      <c r="K20" s="75"/>
    </row>
    <row r="21" spans="2:11" ht="12.75" customHeight="1" x14ac:dyDescent="0.25">
      <c r="B21" s="117"/>
      <c r="C21" s="58">
        <v>0</v>
      </c>
      <c r="D21" s="97">
        <v>0</v>
      </c>
      <c r="E21" s="98">
        <v>0</v>
      </c>
      <c r="F21" s="54"/>
      <c r="G21" s="122"/>
      <c r="H21" s="31"/>
      <c r="I21" s="31"/>
      <c r="J21" s="31"/>
      <c r="K21" s="75"/>
    </row>
    <row r="22" spans="2:11" ht="12.75" customHeight="1" x14ac:dyDescent="0.25">
      <c r="B22" s="117"/>
      <c r="C22" s="58">
        <v>0</v>
      </c>
      <c r="D22" s="97">
        <v>0</v>
      </c>
      <c r="E22" s="98">
        <v>0</v>
      </c>
      <c r="F22" s="54"/>
      <c r="G22" s="119" t="s">
        <v>56</v>
      </c>
      <c r="H22" s="31"/>
      <c r="I22" s="31"/>
      <c r="J22" s="31"/>
      <c r="K22" s="75"/>
    </row>
    <row r="23" spans="2:11" ht="12.75" customHeight="1" x14ac:dyDescent="0.25">
      <c r="B23" s="117"/>
      <c r="C23" s="58">
        <v>0</v>
      </c>
      <c r="D23" s="97">
        <v>0</v>
      </c>
      <c r="E23" s="98">
        <v>0</v>
      </c>
      <c r="F23" s="168">
        <f>SUM(E20:E23)</f>
        <v>0</v>
      </c>
      <c r="G23" s="205"/>
      <c r="H23" s="31"/>
      <c r="I23" s="31"/>
      <c r="J23" s="31"/>
      <c r="K23" s="75"/>
    </row>
    <row r="24" spans="2:11" ht="13.5" customHeight="1" x14ac:dyDescent="0.25">
      <c r="B24" s="115" t="s">
        <v>31</v>
      </c>
      <c r="C24" s="42" t="s">
        <v>52</v>
      </c>
      <c r="D24" s="51" t="s">
        <v>18</v>
      </c>
      <c r="E24" s="48" t="s">
        <v>22</v>
      </c>
      <c r="F24" s="44"/>
      <c r="G24" s="121"/>
      <c r="H24" s="31"/>
      <c r="I24" s="31"/>
      <c r="J24" s="31"/>
      <c r="K24" s="75"/>
    </row>
    <row r="25" spans="2:11" ht="12.75" customHeight="1" x14ac:dyDescent="0.25">
      <c r="B25" s="117"/>
      <c r="C25" s="92" t="s">
        <v>69</v>
      </c>
      <c r="D25" s="97">
        <v>0</v>
      </c>
      <c r="E25" s="98">
        <v>0</v>
      </c>
      <c r="F25" s="54"/>
      <c r="G25" s="121"/>
      <c r="H25" s="31"/>
      <c r="I25" s="31"/>
      <c r="J25" s="31"/>
      <c r="K25" s="75"/>
    </row>
    <row r="26" spans="2:11" ht="12.75" customHeight="1" x14ac:dyDescent="0.25">
      <c r="B26" s="117"/>
      <c r="C26" s="55" t="s">
        <v>68</v>
      </c>
      <c r="D26" s="97">
        <v>0</v>
      </c>
      <c r="E26" s="98">
        <v>0</v>
      </c>
      <c r="F26" s="54"/>
      <c r="G26" s="123" t="s">
        <v>56</v>
      </c>
      <c r="H26" s="31"/>
      <c r="I26" s="31"/>
      <c r="J26" s="31"/>
      <c r="K26" s="75"/>
    </row>
    <row r="27" spans="2:11" ht="12.75" customHeight="1" x14ac:dyDescent="0.25">
      <c r="B27" s="117"/>
      <c r="C27" s="55" t="s">
        <v>102</v>
      </c>
      <c r="D27" s="97">
        <v>0</v>
      </c>
      <c r="E27" s="98">
        <v>0</v>
      </c>
      <c r="F27" s="168">
        <f>SUM(E25:E27)</f>
        <v>0</v>
      </c>
      <c r="G27" s="205"/>
      <c r="H27" s="31"/>
      <c r="I27" s="31"/>
      <c r="J27" s="31"/>
      <c r="K27" s="75"/>
    </row>
    <row r="28" spans="2:11" s="7" customFormat="1" ht="13.5" customHeight="1" x14ac:dyDescent="0.25">
      <c r="B28" s="115" t="s">
        <v>32</v>
      </c>
      <c r="C28" s="42" t="s">
        <v>65</v>
      </c>
      <c r="D28" s="51" t="s">
        <v>18</v>
      </c>
      <c r="E28" s="48" t="s">
        <v>22</v>
      </c>
      <c r="F28" s="44"/>
      <c r="G28" s="121"/>
      <c r="H28" s="31"/>
      <c r="I28" s="31"/>
      <c r="J28" s="31"/>
      <c r="K28" s="75"/>
    </row>
    <row r="29" spans="2:11" s="7" customFormat="1" ht="12.75" customHeight="1" x14ac:dyDescent="0.25">
      <c r="B29" s="115" t="s">
        <v>0</v>
      </c>
      <c r="C29" s="56"/>
      <c r="D29" s="53">
        <v>0</v>
      </c>
      <c r="E29" s="98">
        <v>0</v>
      </c>
      <c r="F29" s="54"/>
      <c r="G29" s="121"/>
      <c r="H29" s="31"/>
      <c r="I29" s="31"/>
      <c r="J29" s="31"/>
      <c r="K29" s="75"/>
    </row>
    <row r="30" spans="2:11" s="7" customFormat="1" ht="12.75" customHeight="1" x14ac:dyDescent="0.25">
      <c r="B30" s="124"/>
      <c r="C30" s="58"/>
      <c r="D30" s="53">
        <v>0</v>
      </c>
      <c r="E30" s="98">
        <v>0</v>
      </c>
      <c r="F30" s="54"/>
      <c r="G30" s="119" t="s">
        <v>56</v>
      </c>
      <c r="H30" s="31"/>
      <c r="I30" s="31"/>
      <c r="J30" s="31"/>
      <c r="K30" s="75"/>
    </row>
    <row r="31" spans="2:11" s="7" customFormat="1" ht="12.75" customHeight="1" x14ac:dyDescent="0.25">
      <c r="B31" s="124"/>
      <c r="C31" s="58"/>
      <c r="D31" s="53">
        <v>0</v>
      </c>
      <c r="E31" s="96">
        <v>0</v>
      </c>
      <c r="F31" s="168">
        <f>SUM(E29:E31)</f>
        <v>0</v>
      </c>
      <c r="G31" s="205"/>
      <c r="H31" s="31"/>
      <c r="I31" s="31"/>
      <c r="J31" s="31"/>
      <c r="K31" s="75"/>
    </row>
    <row r="32" spans="2:11" ht="13.5" customHeight="1" x14ac:dyDescent="0.25">
      <c r="B32" s="115" t="s">
        <v>33</v>
      </c>
      <c r="C32" s="42" t="s">
        <v>95</v>
      </c>
      <c r="D32" s="43"/>
      <c r="E32" s="48" t="s">
        <v>22</v>
      </c>
      <c r="F32" s="44"/>
      <c r="G32" s="121"/>
      <c r="H32" s="31"/>
      <c r="I32" s="31"/>
      <c r="J32" s="31"/>
      <c r="K32" s="75"/>
    </row>
    <row r="33" spans="2:11" ht="12.75" customHeight="1" x14ac:dyDescent="0.25">
      <c r="B33" s="117"/>
      <c r="C33" s="157" t="s">
        <v>70</v>
      </c>
      <c r="D33" s="157"/>
      <c r="E33" s="96">
        <v>0</v>
      </c>
      <c r="F33" s="54"/>
      <c r="G33" s="121"/>
      <c r="H33" s="31"/>
      <c r="I33" s="31"/>
      <c r="J33" s="31"/>
      <c r="K33" s="75"/>
    </row>
    <row r="34" spans="2:11" ht="12.75" customHeight="1" x14ac:dyDescent="0.25">
      <c r="B34" s="117"/>
      <c r="C34" s="160" t="s">
        <v>71</v>
      </c>
      <c r="D34" s="160"/>
      <c r="E34" s="96">
        <v>0</v>
      </c>
      <c r="F34" s="54"/>
      <c r="G34" s="121"/>
      <c r="H34" s="31"/>
      <c r="I34" s="31"/>
      <c r="J34" s="31"/>
      <c r="K34" s="75"/>
    </row>
    <row r="35" spans="2:11" ht="12.75" customHeight="1" x14ac:dyDescent="0.25">
      <c r="B35" s="117"/>
      <c r="C35" s="160" t="s">
        <v>73</v>
      </c>
      <c r="D35" s="160"/>
      <c r="E35" s="96">
        <v>0</v>
      </c>
      <c r="F35" s="54"/>
      <c r="G35" s="121"/>
      <c r="H35" s="31"/>
      <c r="I35" s="31"/>
      <c r="J35" s="31"/>
      <c r="K35" s="75"/>
    </row>
    <row r="36" spans="2:11" ht="12.75" customHeight="1" x14ac:dyDescent="0.25">
      <c r="B36" s="117"/>
      <c r="C36" s="160" t="s">
        <v>72</v>
      </c>
      <c r="D36" s="160"/>
      <c r="E36" s="96">
        <v>0</v>
      </c>
      <c r="F36" s="54"/>
      <c r="G36" s="121"/>
      <c r="H36" s="31"/>
      <c r="I36" s="31"/>
      <c r="J36" s="31"/>
      <c r="K36" s="75"/>
    </row>
    <row r="37" spans="2:11" ht="12.75" customHeight="1" x14ac:dyDescent="0.25">
      <c r="B37" s="117"/>
      <c r="C37" s="160" t="s">
        <v>74</v>
      </c>
      <c r="D37" s="160"/>
      <c r="E37" s="96">
        <v>0</v>
      </c>
      <c r="F37" s="54"/>
      <c r="G37" s="123" t="s">
        <v>56</v>
      </c>
      <c r="H37" s="31"/>
      <c r="I37" s="31"/>
      <c r="J37" s="31"/>
      <c r="K37" s="75"/>
    </row>
    <row r="38" spans="2:11" ht="12.75" customHeight="1" x14ac:dyDescent="0.25">
      <c r="B38" s="117"/>
      <c r="C38" s="157" t="s">
        <v>75</v>
      </c>
      <c r="D38" s="157"/>
      <c r="E38" s="96">
        <v>0</v>
      </c>
      <c r="F38" s="168">
        <f>SUM(E33:E38)</f>
        <v>0</v>
      </c>
      <c r="G38" s="205"/>
      <c r="H38" s="31"/>
      <c r="I38" s="31"/>
      <c r="J38" s="31"/>
      <c r="K38" s="75"/>
    </row>
    <row r="39" spans="2:11" ht="13.5" customHeight="1" x14ac:dyDescent="0.25">
      <c r="B39" s="115" t="s">
        <v>34</v>
      </c>
      <c r="C39" s="42" t="s">
        <v>96</v>
      </c>
      <c r="D39" s="43"/>
      <c r="E39" s="42"/>
      <c r="F39" s="42"/>
      <c r="G39" s="119" t="s">
        <v>22</v>
      </c>
      <c r="H39" s="31"/>
      <c r="I39" s="31"/>
      <c r="J39" s="31"/>
      <c r="K39" s="75"/>
    </row>
    <row r="40" spans="2:11" ht="12.75" customHeight="1" x14ac:dyDescent="0.25">
      <c r="B40" s="117"/>
      <c r="C40" s="43" t="s">
        <v>76</v>
      </c>
      <c r="D40" s="43"/>
      <c r="E40" s="42"/>
      <c r="F40" s="176">
        <v>0</v>
      </c>
      <c r="G40" s="209"/>
      <c r="H40" s="31"/>
      <c r="I40" s="31"/>
      <c r="J40" s="31"/>
      <c r="K40" s="75"/>
    </row>
    <row r="41" spans="2:11" s="7" customFormat="1" ht="5.25" customHeight="1" x14ac:dyDescent="0.25">
      <c r="B41" s="124"/>
      <c r="C41" s="60"/>
      <c r="D41" s="60"/>
      <c r="E41" s="61"/>
      <c r="F41" s="61"/>
      <c r="G41" s="125"/>
      <c r="H41" s="111"/>
      <c r="I41" s="111"/>
      <c r="J41" s="111"/>
      <c r="K41" s="112"/>
    </row>
    <row r="42" spans="2:11" ht="12.75" customHeight="1" x14ac:dyDescent="0.25">
      <c r="B42" s="115" t="s">
        <v>35</v>
      </c>
      <c r="C42" s="146" t="s">
        <v>98</v>
      </c>
      <c r="D42" s="146"/>
      <c r="E42" s="146"/>
      <c r="F42" s="176">
        <v>0</v>
      </c>
      <c r="G42" s="209"/>
      <c r="H42" s="31"/>
      <c r="I42" s="31"/>
      <c r="J42" s="31"/>
      <c r="K42" s="75"/>
    </row>
    <row r="43" spans="2:11" s="10" customFormat="1" ht="5.25" customHeight="1" x14ac:dyDescent="0.25">
      <c r="B43" s="126"/>
      <c r="C43" s="63"/>
      <c r="D43" s="63"/>
      <c r="E43" s="64"/>
      <c r="F43" s="36"/>
      <c r="G43" s="127"/>
      <c r="H43" s="111"/>
      <c r="I43" s="111"/>
      <c r="J43" s="111"/>
      <c r="K43" s="112"/>
    </row>
    <row r="44" spans="2:11" ht="12.75" customHeight="1" x14ac:dyDescent="0.25">
      <c r="B44" s="115" t="s">
        <v>36</v>
      </c>
      <c r="C44" s="42" t="s">
        <v>101</v>
      </c>
      <c r="D44" s="43"/>
      <c r="E44" s="48" t="s">
        <v>22</v>
      </c>
      <c r="F44" s="49"/>
      <c r="G44" s="128"/>
      <c r="H44" s="182"/>
      <c r="I44" s="182"/>
      <c r="J44" s="182"/>
      <c r="K44" s="183"/>
    </row>
    <row r="45" spans="2:11" ht="12.75" customHeight="1" x14ac:dyDescent="0.25">
      <c r="B45" s="115"/>
      <c r="C45" s="157" t="s">
        <v>78</v>
      </c>
      <c r="D45" s="184"/>
      <c r="E45" s="96">
        <v>0</v>
      </c>
      <c r="F45" s="38"/>
      <c r="G45" s="128"/>
      <c r="H45" s="31"/>
      <c r="I45" s="31"/>
      <c r="J45" s="31"/>
      <c r="K45" s="75"/>
    </row>
    <row r="46" spans="2:11" ht="12.75" customHeight="1" x14ac:dyDescent="0.25">
      <c r="B46" s="115"/>
      <c r="C46" s="160"/>
      <c r="D46" s="185"/>
      <c r="E46" s="96">
        <v>0</v>
      </c>
      <c r="F46" s="38"/>
      <c r="G46" s="128"/>
      <c r="H46" s="31"/>
      <c r="I46" s="31"/>
      <c r="J46" s="31"/>
      <c r="K46" s="75"/>
    </row>
    <row r="47" spans="2:11" ht="12.75" customHeight="1" x14ac:dyDescent="0.25">
      <c r="B47" s="115"/>
      <c r="C47" s="160"/>
      <c r="D47" s="185"/>
      <c r="E47" s="96">
        <v>0</v>
      </c>
      <c r="F47" s="38"/>
      <c r="G47" s="129" t="s">
        <v>56</v>
      </c>
      <c r="H47" s="31"/>
      <c r="I47" s="31"/>
      <c r="J47" s="31"/>
      <c r="K47" s="75"/>
    </row>
    <row r="48" spans="2:11" ht="12.75" customHeight="1" x14ac:dyDescent="0.25">
      <c r="B48" s="115"/>
      <c r="C48" s="160"/>
      <c r="D48" s="185"/>
      <c r="E48" s="96">
        <v>0</v>
      </c>
      <c r="F48" s="168">
        <f>SUM(E45:E48)</f>
        <v>0</v>
      </c>
      <c r="G48" s="205"/>
      <c r="H48" s="31"/>
      <c r="I48" s="31"/>
      <c r="J48" s="31"/>
      <c r="K48" s="75"/>
    </row>
    <row r="49" spans="2:14" s="7" customFormat="1" ht="5.25" customHeight="1" x14ac:dyDescent="0.25">
      <c r="B49" s="130"/>
      <c r="C49" s="68"/>
      <c r="D49" s="131"/>
      <c r="E49" s="68"/>
      <c r="F49" s="61"/>
      <c r="G49" s="142"/>
      <c r="H49" s="111"/>
      <c r="I49" s="111"/>
      <c r="J49" s="111"/>
      <c r="K49" s="112"/>
    </row>
    <row r="50" spans="2:14" ht="16.05" customHeight="1" x14ac:dyDescent="0.25">
      <c r="B50" s="43"/>
      <c r="C50" s="186" t="s">
        <v>100</v>
      </c>
      <c r="D50" s="186"/>
      <c r="E50" s="186"/>
      <c r="F50" s="168">
        <f>F48+F42+F40+F38+F31+F27+F23+F18+F14</f>
        <v>0</v>
      </c>
      <c r="G50" s="205"/>
      <c r="H50" s="76"/>
      <c r="I50" s="76"/>
      <c r="J50" s="76"/>
      <c r="K50" s="77"/>
    </row>
    <row r="51" spans="2:14" ht="5.25" customHeight="1" x14ac:dyDescent="0.25">
      <c r="C51" s="1"/>
      <c r="E51" s="1"/>
      <c r="F51" s="1"/>
      <c r="G51" s="3"/>
      <c r="H51" s="11"/>
      <c r="I51" s="11"/>
      <c r="J51" s="11"/>
      <c r="K51" s="11"/>
    </row>
    <row r="52" spans="2:14" ht="18" customHeight="1" x14ac:dyDescent="0.25">
      <c r="B52" s="144" t="s">
        <v>53</v>
      </c>
      <c r="C52" s="114"/>
      <c r="D52" s="114"/>
      <c r="E52" s="132" t="s">
        <v>24</v>
      </c>
      <c r="F52" s="71"/>
      <c r="G52" s="144" t="s">
        <v>42</v>
      </c>
      <c r="H52" s="138"/>
      <c r="I52" s="138"/>
      <c r="J52" s="114"/>
      <c r="K52" s="139"/>
    </row>
    <row r="53" spans="2:14" ht="13.5" customHeight="1" x14ac:dyDescent="0.25">
      <c r="B53" s="133" t="s">
        <v>3</v>
      </c>
      <c r="C53" s="42" t="s">
        <v>8</v>
      </c>
      <c r="D53" s="43"/>
      <c r="E53" s="134">
        <v>0</v>
      </c>
      <c r="F53" s="32"/>
      <c r="G53" s="140" t="s">
        <v>43</v>
      </c>
      <c r="H53" s="33"/>
      <c r="I53" s="33"/>
      <c r="J53" s="34"/>
      <c r="K53" s="141" t="s">
        <v>26</v>
      </c>
    </row>
    <row r="54" spans="2:14" ht="13.5" customHeight="1" x14ac:dyDescent="0.25">
      <c r="B54" s="133" t="s">
        <v>9</v>
      </c>
      <c r="C54" s="42" t="s">
        <v>38</v>
      </c>
      <c r="D54" s="43"/>
      <c r="E54" s="134">
        <v>0</v>
      </c>
      <c r="F54" s="32"/>
      <c r="G54" s="204"/>
      <c r="H54" s="190"/>
      <c r="I54" s="190"/>
      <c r="J54" s="191"/>
      <c r="K54" s="149">
        <v>0</v>
      </c>
    </row>
    <row r="55" spans="2:14" ht="13.5" customHeight="1" x14ac:dyDescent="0.25">
      <c r="B55" s="133" t="s">
        <v>10</v>
      </c>
      <c r="C55" s="42" t="s">
        <v>37</v>
      </c>
      <c r="D55" s="43"/>
      <c r="E55" s="134">
        <v>0</v>
      </c>
      <c r="F55" s="32"/>
      <c r="G55" s="202"/>
      <c r="H55" s="180"/>
      <c r="I55" s="180"/>
      <c r="J55" s="181"/>
      <c r="K55" s="149">
        <v>0</v>
      </c>
    </row>
    <row r="56" spans="2:14" ht="13.5" customHeight="1" x14ac:dyDescent="0.25">
      <c r="B56" s="133" t="s">
        <v>13</v>
      </c>
      <c r="C56" s="42" t="s">
        <v>39</v>
      </c>
      <c r="D56" s="44"/>
      <c r="E56" s="135">
        <f>Avustus!G25</f>
        <v>0</v>
      </c>
      <c r="F56" s="36"/>
      <c r="G56" s="202"/>
      <c r="H56" s="180"/>
      <c r="I56" s="180"/>
      <c r="J56" s="181"/>
      <c r="K56" s="149">
        <v>0</v>
      </c>
      <c r="N56" s="7"/>
    </row>
    <row r="57" spans="2:14" ht="13.5" customHeight="1" x14ac:dyDescent="0.25">
      <c r="B57" s="133" t="s">
        <v>23</v>
      </c>
      <c r="C57" s="42" t="s">
        <v>12</v>
      </c>
      <c r="D57" s="44"/>
      <c r="E57" s="135">
        <f>IF((E13+E14+E17+F23+F27+F40+F38-E54)&lt;0,0,(E13+E14+E17+F23+F27+F40+F38-E54)*0.19355)</f>
        <v>0</v>
      </c>
      <c r="F57" s="36"/>
      <c r="G57" s="202"/>
      <c r="H57" s="180"/>
      <c r="I57" s="180"/>
      <c r="J57" s="181"/>
      <c r="K57" s="149">
        <v>0</v>
      </c>
      <c r="N57" s="7"/>
    </row>
    <row r="58" spans="2:14" ht="13.5" customHeight="1" x14ac:dyDescent="0.25">
      <c r="B58" s="133" t="s">
        <v>40</v>
      </c>
      <c r="C58" s="42" t="s">
        <v>25</v>
      </c>
      <c r="D58" s="43"/>
      <c r="E58" s="135">
        <f>SUM(E59:E61)</f>
        <v>0</v>
      </c>
      <c r="F58" s="36"/>
      <c r="G58" s="202"/>
      <c r="H58" s="180"/>
      <c r="I58" s="180"/>
      <c r="J58" s="181"/>
      <c r="K58" s="149">
        <v>0</v>
      </c>
    </row>
    <row r="59" spans="2:14" ht="12.75" customHeight="1" x14ac:dyDescent="0.25">
      <c r="B59" s="136"/>
      <c r="C59" s="196" t="s">
        <v>16</v>
      </c>
      <c r="D59" s="197"/>
      <c r="E59" s="96">
        <v>0</v>
      </c>
      <c r="F59" s="38"/>
      <c r="G59" s="202"/>
      <c r="H59" s="180"/>
      <c r="I59" s="180"/>
      <c r="J59" s="181"/>
      <c r="K59" s="149">
        <v>0</v>
      </c>
    </row>
    <row r="60" spans="2:14" ht="12.75" customHeight="1" x14ac:dyDescent="0.25">
      <c r="B60" s="136"/>
      <c r="C60" s="157"/>
      <c r="D60" s="184"/>
      <c r="E60" s="96">
        <v>0</v>
      </c>
      <c r="F60" s="38"/>
      <c r="G60" s="202" t="s">
        <v>0</v>
      </c>
      <c r="H60" s="180"/>
      <c r="I60" s="180"/>
      <c r="J60" s="181"/>
      <c r="K60" s="149">
        <v>0</v>
      </c>
    </row>
    <row r="61" spans="2:14" ht="12.75" customHeight="1" x14ac:dyDescent="0.25">
      <c r="B61" s="137"/>
      <c r="C61" s="157"/>
      <c r="D61" s="157"/>
      <c r="E61" s="143">
        <v>0</v>
      </c>
      <c r="F61" s="38"/>
      <c r="G61" s="204"/>
      <c r="H61" s="190"/>
      <c r="I61" s="190"/>
      <c r="J61" s="190"/>
      <c r="K61" s="143">
        <v>0</v>
      </c>
    </row>
    <row r="62" spans="2:14" ht="16.05" customHeight="1" x14ac:dyDescent="0.25">
      <c r="B62" s="14"/>
      <c r="C62" s="192" t="s">
        <v>54</v>
      </c>
      <c r="D62" s="192"/>
      <c r="E62" s="135">
        <f>E53+E54+E58+E56+E57+E55</f>
        <v>0</v>
      </c>
      <c r="F62" s="36"/>
      <c r="G62" s="192" t="s">
        <v>55</v>
      </c>
      <c r="H62" s="192"/>
      <c r="I62" s="192"/>
      <c r="J62" s="192"/>
      <c r="K62" s="135">
        <f>SUM(K54:K61)</f>
        <v>0</v>
      </c>
    </row>
    <row r="63" spans="2:14" ht="5.25" customHeight="1" x14ac:dyDescent="0.25">
      <c r="B63" s="14"/>
      <c r="C63" s="42"/>
      <c r="D63" s="43"/>
      <c r="E63" s="42"/>
      <c r="F63" s="42"/>
      <c r="G63" s="36"/>
      <c r="H63" s="61"/>
      <c r="I63" s="61"/>
      <c r="J63" s="61"/>
      <c r="K63" s="68"/>
    </row>
    <row r="64" spans="2:14" x14ac:dyDescent="0.25">
      <c r="B64" s="12"/>
      <c r="C64" s="186" t="s">
        <v>14</v>
      </c>
      <c r="D64" s="203"/>
      <c r="E64" s="103">
        <f>E56+E57</f>
        <v>0</v>
      </c>
      <c r="F64" s="36"/>
      <c r="G64" s="186" t="s">
        <v>15</v>
      </c>
      <c r="H64" s="186"/>
      <c r="I64" s="186"/>
      <c r="J64" s="203"/>
      <c r="K64" s="104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95"/>
      <c r="C67" s="195"/>
      <c r="D67" s="195"/>
      <c r="E67" s="74"/>
      <c r="F67" s="67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/B/yXO2RyxJlrT86rNEzTyy1TLmtG6I3NGFIE2JeLB/g9XbbQdH/951vH7ocESsH6KsIKec39Z9AO6Q03MHeaA==" saltValue="IawdVjtddadLomsaIjQ0FQ==" spinCount="100000" sheet="1" objects="1" scenarios="1" selectLockedCells="1"/>
  <mergeCells count="50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F14:G14"/>
    <mergeCell ref="H6:I6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2:K5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5" t="s">
        <v>29</v>
      </c>
      <c r="C2" s="14" t="s">
        <v>5</v>
      </c>
      <c r="D2" s="21" t="s">
        <v>18</v>
      </c>
      <c r="E2" s="20" t="s">
        <v>22</v>
      </c>
      <c r="F2" s="20" t="s">
        <v>46</v>
      </c>
      <c r="G2" s="25" t="s">
        <v>45</v>
      </c>
    </row>
    <row r="3" spans="2:7" x14ac:dyDescent="0.25">
      <c r="C3" t="str">
        <f>Rahoitustarvelaskelma!C16</f>
        <v>Maa-alueet, verottomat kiinteistöt</v>
      </c>
      <c r="D3" s="24">
        <f>Rahoitustarvelaskelma!D16</f>
        <v>0</v>
      </c>
      <c r="E3">
        <f>Rahoitustarvelaskelma!E16</f>
        <v>0</v>
      </c>
      <c r="F3" s="24">
        <v>0</v>
      </c>
      <c r="G3" s="26">
        <f>D3*E3/(1+F3)</f>
        <v>0</v>
      </c>
    </row>
    <row r="4" spans="2:7" x14ac:dyDescent="0.25">
      <c r="C4" t="str">
        <f>Rahoitustarvelaskelma!C17</f>
        <v>Kiinteistön osto/rakentaminen sis. alv</v>
      </c>
      <c r="D4" s="24">
        <f>Rahoitustarvelaskelma!D17</f>
        <v>0</v>
      </c>
      <c r="E4">
        <f>Rahoitustarvelaskelma!E17</f>
        <v>0</v>
      </c>
      <c r="F4" s="24">
        <v>0.24</v>
      </c>
      <c r="G4" s="26">
        <f>D4*E4/(1+F4)</f>
        <v>0</v>
      </c>
    </row>
    <row r="5" spans="2:7" x14ac:dyDescent="0.25">
      <c r="C5" t="str">
        <f>Rahoitustarvelaskelma!C18</f>
        <v>Liikehuoneiston osto alv 0 %</v>
      </c>
      <c r="D5" s="24">
        <f>Rahoitustarvelaskelma!D18</f>
        <v>0</v>
      </c>
      <c r="E5">
        <f>Rahoitustarvelaskelma!E18</f>
        <v>0</v>
      </c>
      <c r="F5" s="24">
        <v>0</v>
      </c>
      <c r="G5" s="26">
        <f>D5*E5/(1+F5)</f>
        <v>0</v>
      </c>
    </row>
    <row r="6" spans="2:7" x14ac:dyDescent="0.25">
      <c r="B6" s="15" t="s">
        <v>30</v>
      </c>
      <c r="C6" s="14" t="s">
        <v>20</v>
      </c>
      <c r="D6" s="21" t="s">
        <v>18</v>
      </c>
      <c r="E6" s="20" t="s">
        <v>22</v>
      </c>
      <c r="F6" s="20" t="s">
        <v>46</v>
      </c>
      <c r="G6" s="25" t="s">
        <v>45</v>
      </c>
    </row>
    <row r="7" spans="2:7" x14ac:dyDescent="0.25">
      <c r="C7">
        <f>Rahoitustarvelaskelma!C20</f>
        <v>0</v>
      </c>
      <c r="D7" s="24">
        <f>Rahoitustarvelaskelma!D20</f>
        <v>0</v>
      </c>
      <c r="E7">
        <f>Rahoitustarvelaskelma!E20</f>
        <v>0</v>
      </c>
      <c r="F7" s="24">
        <v>0.24</v>
      </c>
      <c r="G7" s="26">
        <f>D7*E7/(1+F7)</f>
        <v>0</v>
      </c>
    </row>
    <row r="8" spans="2:7" x14ac:dyDescent="0.25">
      <c r="C8">
        <f>Rahoitustarvelaskelma!C21</f>
        <v>0</v>
      </c>
      <c r="D8" s="24">
        <f>Rahoitustarvelaskelma!D21</f>
        <v>0</v>
      </c>
      <c r="E8">
        <f>Rahoitustarvelaskelma!E21</f>
        <v>0</v>
      </c>
      <c r="F8" s="24">
        <f>F7</f>
        <v>0.24</v>
      </c>
      <c r="G8" s="26">
        <f t="shared" ref="G8:G10" si="0">D8*E8/(1+F8)</f>
        <v>0</v>
      </c>
    </row>
    <row r="9" spans="2:7" x14ac:dyDescent="0.25">
      <c r="C9">
        <f>Rahoitustarvelaskelma!C22</f>
        <v>0</v>
      </c>
      <c r="D9" s="24">
        <f>Rahoitustarvelaskelma!D22</f>
        <v>0</v>
      </c>
      <c r="E9">
        <f>Rahoitustarvelaskelma!E22</f>
        <v>0</v>
      </c>
      <c r="F9" s="24">
        <f t="shared" ref="F9:F10" si="1">F8</f>
        <v>0.24</v>
      </c>
      <c r="G9" s="26">
        <f t="shared" si="0"/>
        <v>0</v>
      </c>
    </row>
    <row r="10" spans="2:7" x14ac:dyDescent="0.25">
      <c r="C10">
        <f>Rahoitustarvelaskelma!C23</f>
        <v>0</v>
      </c>
      <c r="D10" s="24">
        <f>Rahoitustarvelaskelma!D23</f>
        <v>0</v>
      </c>
      <c r="E10">
        <f>Rahoitustarvelaskelma!E23</f>
        <v>0</v>
      </c>
      <c r="F10" s="24">
        <f t="shared" si="1"/>
        <v>0.24</v>
      </c>
      <c r="G10" s="26">
        <f t="shared" si="0"/>
        <v>0</v>
      </c>
    </row>
    <row r="11" spans="2:7" x14ac:dyDescent="0.25">
      <c r="B11" s="15" t="s">
        <v>31</v>
      </c>
      <c r="C11" s="14" t="s">
        <v>21</v>
      </c>
      <c r="D11" s="21" t="s">
        <v>18</v>
      </c>
      <c r="E11" s="20" t="s">
        <v>22</v>
      </c>
      <c r="F11" s="20" t="s">
        <v>46</v>
      </c>
      <c r="G11" s="25" t="s">
        <v>45</v>
      </c>
    </row>
    <row r="12" spans="2:7" x14ac:dyDescent="0.25">
      <c r="C12" t="str">
        <f>Rahoitustarvelaskelma!C25</f>
        <v>Atk, maksupäätteet</v>
      </c>
      <c r="D12" s="24">
        <f>Rahoitustarvelaskelma!D25</f>
        <v>0</v>
      </c>
      <c r="E12">
        <f>Rahoitustarvelaskelma!E25</f>
        <v>0</v>
      </c>
      <c r="F12" s="24">
        <v>0.24</v>
      </c>
      <c r="G12" s="26">
        <f>D12*E12/(1+F12)</f>
        <v>0</v>
      </c>
    </row>
    <row r="13" spans="2:7" x14ac:dyDescent="0.25">
      <c r="C13" t="str">
        <f>Rahoitustarvelaskelma!C26</f>
        <v>Toimitilan kunnostus, sisustaminen</v>
      </c>
      <c r="D13" s="24">
        <f>Rahoitustarvelaskelma!D26</f>
        <v>0</v>
      </c>
      <c r="E13">
        <f>Rahoitustarvelaskelma!E26</f>
        <v>0</v>
      </c>
      <c r="F13" s="24">
        <f>F12</f>
        <v>0.24</v>
      </c>
      <c r="G13" s="26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24">
        <f>Rahoitustarvelaskelma!D27</f>
        <v>0</v>
      </c>
      <c r="E14">
        <f>Rahoitustarvelaskelma!E27</f>
        <v>0</v>
      </c>
      <c r="F14" s="24">
        <f t="shared" ref="F14" si="3">F13</f>
        <v>0.24</v>
      </c>
      <c r="G14" s="26">
        <f t="shared" si="2"/>
        <v>0</v>
      </c>
    </row>
    <row r="15" spans="2:7" x14ac:dyDescent="0.25">
      <c r="B15" s="15" t="s">
        <v>2</v>
      </c>
      <c r="C15" s="14" t="s">
        <v>63</v>
      </c>
      <c r="D15" s="21" t="s">
        <v>18</v>
      </c>
      <c r="E15" s="20" t="s">
        <v>22</v>
      </c>
      <c r="F15" s="20" t="s">
        <v>46</v>
      </c>
      <c r="G15" s="25" t="s">
        <v>45</v>
      </c>
    </row>
    <row r="16" spans="2:7" x14ac:dyDescent="0.25">
      <c r="C16">
        <f>Rahoitustarvelaskelma!C29</f>
        <v>0</v>
      </c>
      <c r="D16" s="24">
        <f>Rahoitustarvelaskelma!D29</f>
        <v>0</v>
      </c>
      <c r="E16">
        <f>Rahoitustarvelaskelma!E29</f>
        <v>0</v>
      </c>
      <c r="F16" s="28">
        <f>Rahoitustarvelaskelma!F29</f>
        <v>0</v>
      </c>
      <c r="G16" s="26">
        <f>D16*E16/(1+F16)</f>
        <v>0</v>
      </c>
    </row>
    <row r="17" spans="2:8" x14ac:dyDescent="0.25">
      <c r="C17">
        <f>Rahoitustarvelaskelma!C30</f>
        <v>0</v>
      </c>
      <c r="D17" s="24">
        <f>Rahoitustarvelaskelma!D30</f>
        <v>0</v>
      </c>
      <c r="E17">
        <f>Rahoitustarvelaskelma!E30</f>
        <v>0</v>
      </c>
      <c r="F17" s="24">
        <f>F16</f>
        <v>0</v>
      </c>
      <c r="G17" s="26">
        <f t="shared" ref="G17:G18" si="4">D17*E17/(1+F17)</f>
        <v>0</v>
      </c>
    </row>
    <row r="18" spans="2:8" x14ac:dyDescent="0.25">
      <c r="C18">
        <f>Rahoitustarvelaskelma!C31</f>
        <v>0</v>
      </c>
      <c r="D18" s="24">
        <f>Rahoitustarvelaskelma!D31</f>
        <v>0</v>
      </c>
      <c r="E18">
        <f>Rahoitustarvelaskelma!E31</f>
        <v>0</v>
      </c>
      <c r="F18" s="24">
        <f t="shared" ref="F18" si="5">F17</f>
        <v>0</v>
      </c>
      <c r="G18" s="26">
        <f t="shared" si="4"/>
        <v>0</v>
      </c>
    </row>
    <row r="19" spans="2:8" x14ac:dyDescent="0.25">
      <c r="D19" s="24"/>
      <c r="F19" s="24"/>
    </row>
    <row r="20" spans="2:8" x14ac:dyDescent="0.25">
      <c r="B20" s="15"/>
      <c r="C20" s="14"/>
      <c r="D20" s="21"/>
      <c r="E20" s="20" t="s">
        <v>59</v>
      </c>
      <c r="F20" s="20" t="s">
        <v>48</v>
      </c>
      <c r="G20" s="25" t="s">
        <v>49</v>
      </c>
      <c r="H20" s="1" t="s">
        <v>50</v>
      </c>
    </row>
    <row r="21" spans="2:8" x14ac:dyDescent="0.25">
      <c r="C21" s="11" t="s">
        <v>58</v>
      </c>
      <c r="D21" s="24"/>
      <c r="E21">
        <f>E3+E5+E16+E17+E18</f>
        <v>0</v>
      </c>
      <c r="F21" s="24"/>
      <c r="G21" s="26">
        <f>G3+G5+G16+G17+G18</f>
        <v>0</v>
      </c>
    </row>
    <row r="22" spans="2:8" x14ac:dyDescent="0.25">
      <c r="C22" s="11" t="s">
        <v>47</v>
      </c>
      <c r="D22" s="24"/>
      <c r="E22">
        <f>E4+E7+E8+E9+E10+E12+E13+E14</f>
        <v>0</v>
      </c>
      <c r="F22" s="27">
        <f>E22*0.19355</f>
        <v>0</v>
      </c>
      <c r="G22" s="26">
        <f>G4+G7+G8+G9+G10+G12+G13+G14</f>
        <v>0</v>
      </c>
      <c r="H22" s="28">
        <f>IF(E22=0,0,G22/(E22-F22))</f>
        <v>0</v>
      </c>
    </row>
    <row r="23" spans="2:8" x14ac:dyDescent="0.25">
      <c r="C23" s="11" t="s">
        <v>57</v>
      </c>
      <c r="E23" s="26">
        <f>Rahoitustarvelaskelma!E54</f>
        <v>0</v>
      </c>
      <c r="F23" s="27">
        <f>E23*0.19355</f>
        <v>0</v>
      </c>
      <c r="G23" s="5">
        <f>H22*(E23-F23)</f>
        <v>0</v>
      </c>
    </row>
    <row r="24" spans="2:8" x14ac:dyDescent="0.25">
      <c r="C24" s="30" t="s">
        <v>51</v>
      </c>
      <c r="D24" s="30"/>
      <c r="E24" s="30"/>
      <c r="F24" s="30"/>
      <c r="G24" s="29">
        <f>G23*50%</f>
        <v>0</v>
      </c>
    </row>
    <row r="25" spans="2:8" x14ac:dyDescent="0.25">
      <c r="C25" s="105" t="s">
        <v>60</v>
      </c>
      <c r="D25" s="105"/>
      <c r="E25" s="105"/>
      <c r="F25" s="105"/>
      <c r="G25" s="106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2022-10-17T10:11:37Z</cp:lastPrinted>
  <dcterms:created xsi:type="dcterms:W3CDTF">2006-08-01T10:09:48Z</dcterms:created>
  <dcterms:modified xsi:type="dcterms:W3CDTF">2022-10-17T10:14:14Z</dcterms:modified>
</cp:coreProperties>
</file>